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orde\Downloads\"/>
    </mc:Choice>
  </mc:AlternateContent>
  <xr:revisionPtr revIDLastSave="0" documentId="13_ncr:1_{C3671CC3-7C0D-4513-B53E-A11228313B26}" xr6:coauthVersionLast="47" xr6:coauthVersionMax="47" xr10:uidLastSave="{00000000-0000-0000-0000-000000000000}"/>
  <bookViews>
    <workbookView xWindow="-120" yWindow="-120" windowWidth="29040" windowHeight="15720" xr2:uid="{A24ADC2F-AA91-4A31-90BA-F17683A062D8}"/>
  </bookViews>
  <sheets>
    <sheet name="Impression équipe" sheetId="9" r:id="rId1"/>
    <sheet name="Gestion équipe" sheetId="1" r:id="rId2"/>
    <sheet name="Résultats" sheetId="10" r:id="rId3"/>
    <sheet name="References" sheetId="8" r:id="rId4"/>
    <sheet name="Races" sheetId="4" r:id="rId5"/>
    <sheet name="Joueurs" sheetId="3" r:id="rId6"/>
    <sheet name="Stars" sheetId="5" r:id="rId7"/>
    <sheet name="Competences" sheetId="6" r:id="rId8"/>
  </sheets>
  <definedNames>
    <definedName name="COMPETENCE_DETAIL">Competences!$A$2:$C$61</definedName>
    <definedName name="COMPETENCE_LISTE">Competences!$A$2:$A$61</definedName>
    <definedName name="JOUEUR_DETAIL">Joueurs!$C$2:$R$241</definedName>
    <definedName name="JOUEUR_LISTE">Joueurs!$A$2:$R$241</definedName>
    <definedName name="RACE_DETAIL">Races!$A$2:$G$45</definedName>
    <definedName name="RACE_LISTE">Races!$A$2:$A$45</definedName>
    <definedName name="ROSTER_LISTE">References!$C$2:$C$12</definedName>
    <definedName name="STAR_DETAIL">Stars!$A$2:$J$63</definedName>
    <definedName name="STAR_LISTE">Stars!$A$2:$A$63</definedName>
    <definedName name="_xlnm.Print_Area" localSheetId="0">'Impression équipe'!$B$2:$AA$34</definedName>
    <definedName name="_xlnm.Print_Area" localSheetId="2">Résultats!$A$1:$O$33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4" l="1"/>
  <c r="Q246" i="3"/>
  <c r="R246" i="3"/>
  <c r="Q245" i="3"/>
  <c r="R245" i="3"/>
  <c r="Q244" i="3"/>
  <c r="R244" i="3"/>
  <c r="Q243" i="3"/>
  <c r="R243" i="3"/>
  <c r="Q242" i="3"/>
  <c r="R242" i="3"/>
  <c r="V24" i="1" l="1"/>
  <c r="Z25" i="9" s="1"/>
  <c r="V23" i="1"/>
  <c r="Z24" i="9" s="1"/>
  <c r="D25" i="10"/>
  <c r="D23" i="10"/>
  <c r="D21" i="10"/>
  <c r="D19" i="10"/>
  <c r="D17" i="10"/>
  <c r="D15" i="10"/>
  <c r="D13" i="10"/>
  <c r="C25" i="10"/>
  <c r="C23" i="10"/>
  <c r="C21" i="10"/>
  <c r="C19" i="10"/>
  <c r="C17" i="10"/>
  <c r="C15" i="10"/>
  <c r="C13" i="10"/>
  <c r="E17" i="10" l="1"/>
  <c r="E25" i="10"/>
  <c r="E23" i="10"/>
  <c r="E21" i="10"/>
  <c r="E19" i="10"/>
  <c r="E15" i="10"/>
  <c r="E13" i="10"/>
  <c r="C12" i="8"/>
  <c r="W3" i="9"/>
  <c r="W4" i="9"/>
  <c r="Q30" i="9" l="1"/>
  <c r="Q29" i="9"/>
  <c r="M5" i="10"/>
  <c r="M4" i="10"/>
  <c r="M3" i="10"/>
  <c r="M2" i="10"/>
  <c r="W6" i="9"/>
  <c r="W5" i="9"/>
  <c r="U29" i="9"/>
  <c r="U30" i="9"/>
  <c r="U31" i="9"/>
  <c r="U32" i="9"/>
  <c r="F45" i="4"/>
  <c r="Q232" i="3"/>
  <c r="R232" i="3"/>
  <c r="Q233" i="3"/>
  <c r="R233" i="3"/>
  <c r="Q234" i="3"/>
  <c r="R234" i="3"/>
  <c r="Q235" i="3"/>
  <c r="R235" i="3"/>
  <c r="Q236" i="3"/>
  <c r="R236" i="3"/>
  <c r="A234" i="3"/>
  <c r="A235" i="3"/>
  <c r="A236" i="3"/>
  <c r="E9" i="10" l="1"/>
  <c r="E11" i="10"/>
  <c r="Q3" i="3"/>
  <c r="V31" i="1"/>
  <c r="V30" i="1"/>
  <c r="V29" i="1"/>
  <c r="U28" i="1"/>
  <c r="V28" i="1" s="1"/>
  <c r="E10" i="9"/>
  <c r="S27" i="9"/>
  <c r="V26" i="1" s="1"/>
  <c r="Z27" i="9" s="1"/>
  <c r="J27" i="9"/>
  <c r="O27" i="9" s="1"/>
  <c r="I27" i="9"/>
  <c r="N27" i="9" s="1"/>
  <c r="H27" i="9"/>
  <c r="M27" i="9" s="1"/>
  <c r="G27" i="9"/>
  <c r="L27" i="9" s="1"/>
  <c r="F27" i="9"/>
  <c r="K27" i="9" s="1"/>
  <c r="E27" i="9"/>
  <c r="D27" i="9"/>
  <c r="S26" i="9"/>
  <c r="V25" i="1" s="1"/>
  <c r="Z26" i="9" s="1"/>
  <c r="J26" i="9"/>
  <c r="I26" i="9"/>
  <c r="H26" i="9"/>
  <c r="M26" i="9" s="1"/>
  <c r="G26" i="9"/>
  <c r="F26" i="9"/>
  <c r="K26" i="9" s="1"/>
  <c r="E26" i="9"/>
  <c r="D26" i="9"/>
  <c r="E25" i="9"/>
  <c r="D25" i="9"/>
  <c r="E24" i="9"/>
  <c r="D24" i="9"/>
  <c r="E23" i="9"/>
  <c r="D23" i="9"/>
  <c r="E22" i="9"/>
  <c r="D22" i="9"/>
  <c r="E21" i="9"/>
  <c r="D21" i="9"/>
  <c r="E20" i="9"/>
  <c r="D20" i="9"/>
  <c r="E19" i="9"/>
  <c r="D19" i="9"/>
  <c r="E18" i="9"/>
  <c r="D18" i="9"/>
  <c r="E17" i="9"/>
  <c r="D17" i="9"/>
  <c r="E16" i="9"/>
  <c r="D16" i="9"/>
  <c r="E15" i="9"/>
  <c r="D15" i="9"/>
  <c r="E14" i="9"/>
  <c r="D14" i="9"/>
  <c r="E13" i="9"/>
  <c r="D13" i="9"/>
  <c r="E12" i="9"/>
  <c r="D12" i="9"/>
  <c r="E11" i="9"/>
  <c r="D11" i="9"/>
  <c r="T26" i="9" l="1"/>
  <c r="P26" i="9"/>
  <c r="X27" i="9"/>
  <c r="P27" i="9"/>
  <c r="W29" i="9"/>
  <c r="Z29" i="9" s="1"/>
  <c r="S10" i="9"/>
  <c r="S11" i="9"/>
  <c r="S24" i="9"/>
  <c r="P24" i="9"/>
  <c r="S25" i="9"/>
  <c r="P25" i="9"/>
  <c r="S16" i="9"/>
  <c r="V15" i="1" s="1"/>
  <c r="Z16" i="9" s="1"/>
  <c r="P16" i="9"/>
  <c r="P10" i="9"/>
  <c r="S17" i="9"/>
  <c r="V16" i="1" s="1"/>
  <c r="Z17" i="9" s="1"/>
  <c r="P17" i="9"/>
  <c r="P11" i="9"/>
  <c r="S19" i="9"/>
  <c r="V18" i="1" s="1"/>
  <c r="Z19" i="9" s="1"/>
  <c r="P19" i="9"/>
  <c r="S15" i="9"/>
  <c r="V14" i="1" s="1"/>
  <c r="Z15" i="9" s="1"/>
  <c r="P15" i="9"/>
  <c r="S12" i="9"/>
  <c r="V11" i="1" s="1"/>
  <c r="Z12" i="9" s="1"/>
  <c r="P12" i="9"/>
  <c r="S20" i="9"/>
  <c r="V19" i="1" s="1"/>
  <c r="Z20" i="9" s="1"/>
  <c r="P20" i="9"/>
  <c r="S23" i="9"/>
  <c r="V22" i="1" s="1"/>
  <c r="Z23" i="9" s="1"/>
  <c r="P23" i="9"/>
  <c r="S18" i="9"/>
  <c r="V17" i="1" s="1"/>
  <c r="Z18" i="9" s="1"/>
  <c r="P18" i="9"/>
  <c r="S13" i="9"/>
  <c r="V12" i="1" s="1"/>
  <c r="Z13" i="9" s="1"/>
  <c r="P13" i="9"/>
  <c r="S21" i="9"/>
  <c r="P21" i="9"/>
  <c r="S14" i="9"/>
  <c r="V13" i="1" s="1"/>
  <c r="Z14" i="9" s="1"/>
  <c r="P14" i="9"/>
  <c r="S22" i="9"/>
  <c r="P22" i="9"/>
  <c r="Q10" i="9"/>
  <c r="E2" i="8" s="1"/>
  <c r="J15" i="9"/>
  <c r="O15" i="9" s="1"/>
  <c r="Q27" i="9"/>
  <c r="R27" i="9"/>
  <c r="T27" i="9"/>
  <c r="U27" i="9"/>
  <c r="W27" i="9"/>
  <c r="F22" i="9"/>
  <c r="G15" i="9"/>
  <c r="L15" i="9" s="1"/>
  <c r="G22" i="9"/>
  <c r="H16" i="9"/>
  <c r="M16" i="9" s="1"/>
  <c r="H20" i="9"/>
  <c r="M20" i="9" s="1"/>
  <c r="I13" i="9"/>
  <c r="N13" i="9" s="1"/>
  <c r="I25" i="9"/>
  <c r="N25" i="9" s="1"/>
  <c r="J11" i="9"/>
  <c r="O11" i="9" s="1"/>
  <c r="J12" i="9"/>
  <c r="O12" i="9" s="1"/>
  <c r="J13" i="9"/>
  <c r="O13" i="9" s="1"/>
  <c r="J14" i="9"/>
  <c r="O14" i="9" s="1"/>
  <c r="J16" i="9"/>
  <c r="O16" i="9" s="1"/>
  <c r="J17" i="9"/>
  <c r="O17" i="9" s="1"/>
  <c r="J18" i="9"/>
  <c r="O18" i="9" s="1"/>
  <c r="J19" i="9"/>
  <c r="O19" i="9" s="1"/>
  <c r="J20" i="9"/>
  <c r="O20" i="9" s="1"/>
  <c r="J21" i="9"/>
  <c r="J22" i="9"/>
  <c r="J23" i="9"/>
  <c r="O23" i="9" s="1"/>
  <c r="J24" i="9"/>
  <c r="O24" i="9" s="1"/>
  <c r="J25" i="9"/>
  <c r="O25" i="9" s="1"/>
  <c r="F16" i="9"/>
  <c r="K16" i="9" s="1"/>
  <c r="F24" i="9"/>
  <c r="K24" i="9" s="1"/>
  <c r="G16" i="9"/>
  <c r="L16" i="9" s="1"/>
  <c r="G25" i="9"/>
  <c r="L25" i="9" s="1"/>
  <c r="H13" i="9"/>
  <c r="M13" i="9" s="1"/>
  <c r="H22" i="9"/>
  <c r="I17" i="9"/>
  <c r="N17" i="9" s="1"/>
  <c r="I23" i="9"/>
  <c r="N23" i="9" s="1"/>
  <c r="F12" i="9"/>
  <c r="K12" i="9" s="1"/>
  <c r="F23" i="9"/>
  <c r="K23" i="9" s="1"/>
  <c r="G13" i="9"/>
  <c r="L13" i="9" s="1"/>
  <c r="G18" i="9"/>
  <c r="L18" i="9" s="1"/>
  <c r="H21" i="9"/>
  <c r="I18" i="9"/>
  <c r="N18" i="9" s="1"/>
  <c r="I24" i="9"/>
  <c r="N24" i="9" s="1"/>
  <c r="F19" i="9"/>
  <c r="K19" i="9" s="1"/>
  <c r="G11" i="9"/>
  <c r="L11" i="9" s="1"/>
  <c r="G20" i="9"/>
  <c r="L20" i="9" s="1"/>
  <c r="H11" i="9"/>
  <c r="M11" i="9" s="1"/>
  <c r="H17" i="9"/>
  <c r="M17" i="9" s="1"/>
  <c r="H25" i="9"/>
  <c r="M25" i="9" s="1"/>
  <c r="I12" i="9"/>
  <c r="N12" i="9" s="1"/>
  <c r="I16" i="9"/>
  <c r="N16" i="9" s="1"/>
  <c r="I21" i="9"/>
  <c r="F13" i="9"/>
  <c r="K13" i="9" s="1"/>
  <c r="F20" i="9"/>
  <c r="K20" i="9" s="1"/>
  <c r="G21" i="9"/>
  <c r="H15" i="9"/>
  <c r="M15" i="9" s="1"/>
  <c r="H18" i="9"/>
  <c r="M18" i="9" s="1"/>
  <c r="H19" i="9"/>
  <c r="M19" i="9" s="1"/>
  <c r="H24" i="9"/>
  <c r="M24" i="9" s="1"/>
  <c r="I14" i="9"/>
  <c r="N14" i="9" s="1"/>
  <c r="I19" i="9"/>
  <c r="N19" i="9" s="1"/>
  <c r="I22" i="9"/>
  <c r="F17" i="9"/>
  <c r="K17" i="9" s="1"/>
  <c r="G19" i="9"/>
  <c r="L19" i="9" s="1"/>
  <c r="H14" i="9"/>
  <c r="M14" i="9" s="1"/>
  <c r="H23" i="9"/>
  <c r="M23" i="9" s="1"/>
  <c r="I11" i="9"/>
  <c r="N11" i="9" s="1"/>
  <c r="I15" i="9"/>
  <c r="N15" i="9" s="1"/>
  <c r="I20" i="9"/>
  <c r="N20" i="9" s="1"/>
  <c r="F11" i="9"/>
  <c r="K11" i="9" s="1"/>
  <c r="F21" i="9"/>
  <c r="G14" i="9"/>
  <c r="L14" i="9" s="1"/>
  <c r="G23" i="9"/>
  <c r="L23" i="9" s="1"/>
  <c r="Q11" i="9"/>
  <c r="Q12" i="9"/>
  <c r="Q13" i="9"/>
  <c r="Q14" i="9"/>
  <c r="Q15" i="9"/>
  <c r="Q16" i="9"/>
  <c r="Q17" i="9"/>
  <c r="Q18" i="9"/>
  <c r="Q19" i="9"/>
  <c r="Q20" i="9"/>
  <c r="Q21" i="9"/>
  <c r="Q22" i="9"/>
  <c r="Q23" i="9"/>
  <c r="Q24" i="9"/>
  <c r="Q25" i="9"/>
  <c r="F14" i="9"/>
  <c r="K14" i="9" s="1"/>
  <c r="F18" i="9"/>
  <c r="K18" i="9" s="1"/>
  <c r="G24" i="9"/>
  <c r="L24" i="9" s="1"/>
  <c r="R11" i="9"/>
  <c r="R12" i="9"/>
  <c r="R13" i="9"/>
  <c r="R14" i="9"/>
  <c r="R15" i="9"/>
  <c r="R16" i="9"/>
  <c r="R17" i="9"/>
  <c r="R18" i="9"/>
  <c r="R19" i="9"/>
  <c r="R20" i="9"/>
  <c r="R21" i="9"/>
  <c r="R22" i="9"/>
  <c r="R23" i="9"/>
  <c r="R24" i="9"/>
  <c r="R25" i="9"/>
  <c r="F15" i="9"/>
  <c r="K15" i="9" s="1"/>
  <c r="F25" i="9"/>
  <c r="K25" i="9" s="1"/>
  <c r="G12" i="9"/>
  <c r="L12" i="9" s="1"/>
  <c r="G17" i="9"/>
  <c r="L17" i="9" s="1"/>
  <c r="H12" i="9"/>
  <c r="M12" i="9" s="1"/>
  <c r="I3" i="8" l="1"/>
  <c r="J3" i="8"/>
  <c r="K3" i="8"/>
  <c r="G11" i="8"/>
  <c r="F11" i="8"/>
  <c r="E11" i="8"/>
  <c r="E14" i="8"/>
  <c r="F14" i="8"/>
  <c r="G14" i="8"/>
  <c r="F13" i="8"/>
  <c r="G13" i="8"/>
  <c r="E13" i="8"/>
  <c r="F12" i="8"/>
  <c r="E12" i="8"/>
  <c r="G12" i="8"/>
  <c r="E10" i="8"/>
  <c r="F10" i="8"/>
  <c r="G10" i="8"/>
  <c r="I5" i="8"/>
  <c r="J5" i="8"/>
  <c r="K5" i="8"/>
  <c r="I16" i="8"/>
  <c r="J16" i="8"/>
  <c r="K16" i="8"/>
  <c r="E8" i="8"/>
  <c r="F8" i="8"/>
  <c r="G8" i="8"/>
  <c r="J6" i="8"/>
  <c r="I6" i="8"/>
  <c r="K6" i="8"/>
  <c r="G7" i="8"/>
  <c r="E7" i="8"/>
  <c r="F7" i="8"/>
  <c r="E9" i="8"/>
  <c r="F9" i="8"/>
  <c r="G9" i="8"/>
  <c r="I15" i="8"/>
  <c r="J15" i="8"/>
  <c r="K15" i="8"/>
  <c r="I14" i="8"/>
  <c r="J14" i="8"/>
  <c r="K14" i="8"/>
  <c r="F6" i="8"/>
  <c r="E6" i="8"/>
  <c r="G6" i="8"/>
  <c r="K17" i="8"/>
  <c r="J17" i="8"/>
  <c r="I17" i="8"/>
  <c r="K13" i="8"/>
  <c r="I13" i="8"/>
  <c r="J13" i="8"/>
  <c r="E5" i="8"/>
  <c r="F5" i="8"/>
  <c r="G5" i="8"/>
  <c r="I4" i="8"/>
  <c r="J4" i="8"/>
  <c r="K4" i="8"/>
  <c r="I12" i="8"/>
  <c r="J12" i="8"/>
  <c r="K12" i="8"/>
  <c r="E4" i="8"/>
  <c r="F4" i="8"/>
  <c r="G4" i="8"/>
  <c r="K11" i="8"/>
  <c r="I11" i="8"/>
  <c r="J11" i="8"/>
  <c r="G3" i="8"/>
  <c r="E3" i="8"/>
  <c r="F3" i="8"/>
  <c r="J9" i="8"/>
  <c r="I9" i="8"/>
  <c r="K9" i="8"/>
  <c r="F17" i="8"/>
  <c r="G17" i="8"/>
  <c r="E17" i="8"/>
  <c r="J8" i="8"/>
  <c r="K8" i="8"/>
  <c r="I8" i="8"/>
  <c r="E16" i="8"/>
  <c r="G16" i="8"/>
  <c r="F16" i="8"/>
  <c r="I10" i="8"/>
  <c r="J10" i="8"/>
  <c r="K10" i="8"/>
  <c r="J7" i="8"/>
  <c r="I7" i="8"/>
  <c r="K7" i="8"/>
  <c r="E15" i="8"/>
  <c r="F15" i="8"/>
  <c r="G15" i="8"/>
  <c r="R13" i="8" l="1"/>
  <c r="U13" i="8"/>
  <c r="AA13" i="8"/>
  <c r="X13" i="8"/>
  <c r="AD13" i="8"/>
  <c r="AD6" i="8"/>
  <c r="AA6" i="8"/>
  <c r="U6" i="8"/>
  <c r="O6" i="8"/>
  <c r="X6" i="8"/>
  <c r="AA8" i="8"/>
  <c r="AD8" i="8"/>
  <c r="X8" i="8"/>
  <c r="R8" i="8"/>
  <c r="O8" i="8"/>
  <c r="R4" i="8"/>
  <c r="U4" i="8"/>
  <c r="AD4" i="8"/>
  <c r="X4" i="8"/>
  <c r="AA4" i="8"/>
  <c r="X15" i="8"/>
  <c r="R15" i="8"/>
  <c r="U15" i="8"/>
  <c r="AA15" i="8"/>
  <c r="AD15" i="8"/>
  <c r="R14" i="8"/>
  <c r="X14" i="8"/>
  <c r="O14" i="8"/>
  <c r="V21" i="1" s="1"/>
  <c r="Z22" i="9" s="1"/>
  <c r="U14" i="8"/>
  <c r="AA14" i="8"/>
  <c r="AD14" i="8"/>
  <c r="U12" i="8"/>
  <c r="X12" i="8"/>
  <c r="R12" i="8"/>
  <c r="AD12" i="8"/>
  <c r="U11" i="8"/>
  <c r="X11" i="8"/>
  <c r="AA11" i="8"/>
  <c r="AD11" i="8"/>
  <c r="R11" i="8"/>
  <c r="AD5" i="8"/>
  <c r="R5" i="8"/>
  <c r="U5" i="8"/>
  <c r="O5" i="8"/>
  <c r="X5" i="8"/>
  <c r="AA5" i="8"/>
  <c r="AA7" i="8"/>
  <c r="AD7" i="8"/>
  <c r="R7" i="8"/>
  <c r="X7" i="8"/>
  <c r="U7" i="8"/>
  <c r="O7" i="8"/>
  <c r="AA10" i="8"/>
  <c r="AD10" i="8"/>
  <c r="R10" i="8"/>
  <c r="U10" i="8"/>
  <c r="R17" i="8"/>
  <c r="U17" i="8"/>
  <c r="X17" i="8"/>
  <c r="O17" i="8"/>
  <c r="AA17" i="8"/>
  <c r="AD17" i="8"/>
  <c r="X9" i="8"/>
  <c r="AA9" i="8"/>
  <c r="AD9" i="8"/>
  <c r="U9" i="8"/>
  <c r="O9" i="8"/>
  <c r="R9" i="8"/>
  <c r="U16" i="8"/>
  <c r="R16" i="8"/>
  <c r="X16" i="8"/>
  <c r="O16" i="8"/>
  <c r="AA16" i="8"/>
  <c r="AD16" i="8"/>
  <c r="D10" i="9"/>
  <c r="Z32" i="9"/>
  <c r="Z31" i="9"/>
  <c r="Z30" i="9"/>
  <c r="AB3" i="8"/>
  <c r="AC3" i="8" s="1"/>
  <c r="AD3" i="8" s="1"/>
  <c r="AB4" i="8"/>
  <c r="AC4" i="8" s="1"/>
  <c r="AB5" i="8"/>
  <c r="AC5" i="8" s="1"/>
  <c r="AB6" i="8"/>
  <c r="AC6" i="8" s="1"/>
  <c r="AB7" i="8"/>
  <c r="AC7" i="8" s="1"/>
  <c r="AB8" i="8"/>
  <c r="AC8" i="8" s="1"/>
  <c r="AB9" i="8"/>
  <c r="AC9" i="8" s="1"/>
  <c r="AB10" i="8"/>
  <c r="AC10" i="8" s="1"/>
  <c r="AB11" i="8"/>
  <c r="AC11" i="8" s="1"/>
  <c r="AB12" i="8"/>
  <c r="AC12" i="8" s="1"/>
  <c r="AB13" i="8"/>
  <c r="AC13" i="8" s="1"/>
  <c r="AB14" i="8"/>
  <c r="AC14" i="8" s="1"/>
  <c r="AB15" i="8"/>
  <c r="AC15" i="8" s="1"/>
  <c r="AB16" i="8"/>
  <c r="AC16" i="8" s="1"/>
  <c r="AB17" i="8"/>
  <c r="AC17" i="8" s="1"/>
  <c r="AB2" i="8"/>
  <c r="AC2" i="8" s="1"/>
  <c r="S2" i="8"/>
  <c r="T2" i="8" s="1"/>
  <c r="P2" i="8"/>
  <c r="Q2" i="8" s="1"/>
  <c r="Y2" i="8"/>
  <c r="Z2" i="8" s="1"/>
  <c r="M3" i="8"/>
  <c r="N3" i="8" s="1"/>
  <c r="O3" i="8" s="1"/>
  <c r="P3" i="8"/>
  <c r="Q3" i="8" s="1"/>
  <c r="R3" i="8" s="1"/>
  <c r="S3" i="8"/>
  <c r="T3" i="8" s="1"/>
  <c r="U3" i="8" s="1"/>
  <c r="V3" i="8"/>
  <c r="W3" i="8" s="1"/>
  <c r="X3" i="8" s="1"/>
  <c r="Y3" i="8"/>
  <c r="Z3" i="8" s="1"/>
  <c r="AA3" i="8" s="1"/>
  <c r="M4" i="8"/>
  <c r="N4" i="8" s="1"/>
  <c r="O4" i="8" s="1"/>
  <c r="P4" i="8"/>
  <c r="Q4" i="8" s="1"/>
  <c r="S4" i="8"/>
  <c r="T4" i="8" s="1"/>
  <c r="V4" i="8"/>
  <c r="W4" i="8" s="1"/>
  <c r="Y4" i="8"/>
  <c r="Z4" i="8" s="1"/>
  <c r="M5" i="8"/>
  <c r="N5" i="8" s="1"/>
  <c r="P5" i="8"/>
  <c r="Q5" i="8" s="1"/>
  <c r="S5" i="8"/>
  <c r="T5" i="8" s="1"/>
  <c r="V5" i="8"/>
  <c r="W5" i="8" s="1"/>
  <c r="Y5" i="8"/>
  <c r="Z5" i="8" s="1"/>
  <c r="M6" i="8"/>
  <c r="N6" i="8" s="1"/>
  <c r="P6" i="8"/>
  <c r="Q6" i="8" s="1"/>
  <c r="R6" i="8" s="1"/>
  <c r="S6" i="8"/>
  <c r="T6" i="8" s="1"/>
  <c r="V6" i="8"/>
  <c r="W6" i="8" s="1"/>
  <c r="Y6" i="8"/>
  <c r="Z6" i="8" s="1"/>
  <c r="M7" i="8"/>
  <c r="N7" i="8" s="1"/>
  <c r="P7" i="8"/>
  <c r="Q7" i="8" s="1"/>
  <c r="S7" i="8"/>
  <c r="T7" i="8" s="1"/>
  <c r="V7" i="8"/>
  <c r="W7" i="8" s="1"/>
  <c r="Y7" i="8"/>
  <c r="Z7" i="8" s="1"/>
  <c r="M8" i="8"/>
  <c r="N8" i="8" s="1"/>
  <c r="P8" i="8"/>
  <c r="Q8" i="8" s="1"/>
  <c r="S8" i="8"/>
  <c r="T8" i="8" s="1"/>
  <c r="U8" i="8" s="1"/>
  <c r="V8" i="8"/>
  <c r="W8" i="8" s="1"/>
  <c r="Y8" i="8"/>
  <c r="Z8" i="8" s="1"/>
  <c r="M9" i="8"/>
  <c r="N9" i="8" s="1"/>
  <c r="P9" i="8"/>
  <c r="Q9" i="8" s="1"/>
  <c r="S9" i="8"/>
  <c r="T9" i="8" s="1"/>
  <c r="V9" i="8"/>
  <c r="W9" i="8" s="1"/>
  <c r="Y9" i="8"/>
  <c r="Z9" i="8" s="1"/>
  <c r="M10" i="8"/>
  <c r="N10" i="8" s="1"/>
  <c r="O10" i="8" s="1"/>
  <c r="P10" i="8"/>
  <c r="Q10" i="8" s="1"/>
  <c r="S10" i="8"/>
  <c r="T10" i="8" s="1"/>
  <c r="V10" i="8"/>
  <c r="W10" i="8" s="1"/>
  <c r="X10" i="8" s="1"/>
  <c r="Y10" i="8"/>
  <c r="Z10" i="8" s="1"/>
  <c r="M11" i="8"/>
  <c r="N11" i="8" s="1"/>
  <c r="O11" i="8" s="1"/>
  <c r="P11" i="8"/>
  <c r="Q11" i="8" s="1"/>
  <c r="S11" i="8"/>
  <c r="T11" i="8" s="1"/>
  <c r="V11" i="8"/>
  <c r="W11" i="8" s="1"/>
  <c r="Y11" i="8"/>
  <c r="Z11" i="8" s="1"/>
  <c r="M12" i="8"/>
  <c r="N12" i="8" s="1"/>
  <c r="O12" i="8" s="1"/>
  <c r="P12" i="8"/>
  <c r="Q12" i="8" s="1"/>
  <c r="S12" i="8"/>
  <c r="T12" i="8" s="1"/>
  <c r="V12" i="8"/>
  <c r="W12" i="8" s="1"/>
  <c r="Y12" i="8"/>
  <c r="Z12" i="8" s="1"/>
  <c r="AA12" i="8" s="1"/>
  <c r="M13" i="8"/>
  <c r="N13" i="8" s="1"/>
  <c r="O13" i="8" s="1"/>
  <c r="V20" i="1" s="1"/>
  <c r="Z21" i="9" s="1"/>
  <c r="P13" i="8"/>
  <c r="Q13" i="8" s="1"/>
  <c r="S13" i="8"/>
  <c r="T13" i="8" s="1"/>
  <c r="V13" i="8"/>
  <c r="W13" i="8" s="1"/>
  <c r="Y13" i="8"/>
  <c r="Z13" i="8" s="1"/>
  <c r="M14" i="8"/>
  <c r="N14" i="8" s="1"/>
  <c r="P14" i="8"/>
  <c r="Q14" i="8" s="1"/>
  <c r="S14" i="8"/>
  <c r="T14" i="8" s="1"/>
  <c r="V14" i="8"/>
  <c r="W14" i="8" s="1"/>
  <c r="Y14" i="8"/>
  <c r="Z14" i="8" s="1"/>
  <c r="M15" i="8"/>
  <c r="N15" i="8" s="1"/>
  <c r="O15" i="8" s="1"/>
  <c r="P15" i="8"/>
  <c r="Q15" i="8" s="1"/>
  <c r="S15" i="8"/>
  <c r="T15" i="8" s="1"/>
  <c r="V15" i="8"/>
  <c r="W15" i="8" s="1"/>
  <c r="Y15" i="8"/>
  <c r="Z15" i="8" s="1"/>
  <c r="M16" i="8"/>
  <c r="N16" i="8" s="1"/>
  <c r="P16" i="8"/>
  <c r="Q16" i="8" s="1"/>
  <c r="S16" i="8"/>
  <c r="T16" i="8" s="1"/>
  <c r="V16" i="8"/>
  <c r="W16" i="8" s="1"/>
  <c r="Y16" i="8"/>
  <c r="Z16" i="8" s="1"/>
  <c r="M17" i="8"/>
  <c r="N17" i="8" s="1"/>
  <c r="P17" i="8"/>
  <c r="Q17" i="8" s="1"/>
  <c r="S17" i="8"/>
  <c r="T17" i="8" s="1"/>
  <c r="V17" i="8"/>
  <c r="W17" i="8" s="1"/>
  <c r="Y17" i="8"/>
  <c r="Z17" i="8" s="1"/>
  <c r="V2" i="8"/>
  <c r="W2" i="8" s="1"/>
  <c r="M2" i="8"/>
  <c r="N2" i="8" s="1"/>
  <c r="V10" i="1" l="1"/>
  <c r="Z11" i="9" s="1"/>
  <c r="V9" i="1"/>
  <c r="Z10" i="9" s="1"/>
  <c r="X26" i="9"/>
  <c r="W26" i="9"/>
  <c r="U26" i="9"/>
  <c r="R26" i="9"/>
  <c r="Q26" i="9"/>
  <c r="L26" i="9"/>
  <c r="O26" i="9"/>
  <c r="N26" i="9"/>
  <c r="R10" i="9"/>
  <c r="G10" i="9"/>
  <c r="L10" i="9" s="1"/>
  <c r="I10" i="9"/>
  <c r="N10" i="9" s="1"/>
  <c r="J10" i="9"/>
  <c r="O10" i="9" s="1"/>
  <c r="H10" i="9"/>
  <c r="M10" i="9" s="1"/>
  <c r="F10" i="9"/>
  <c r="K10" i="9" s="1"/>
  <c r="F2" i="8" l="1"/>
  <c r="G2" i="8"/>
  <c r="J2" i="8"/>
  <c r="K2" i="8"/>
  <c r="I2" i="8"/>
  <c r="Q4" i="3"/>
  <c r="R4" i="3"/>
  <c r="R3" i="3"/>
  <c r="Q2" i="3"/>
  <c r="R2" i="3"/>
  <c r="Q6" i="3"/>
  <c r="R6" i="3"/>
  <c r="Q7" i="3"/>
  <c r="R7" i="3"/>
  <c r="Q8" i="3"/>
  <c r="R8" i="3"/>
  <c r="Q9" i="3"/>
  <c r="R9" i="3"/>
  <c r="Q10" i="3"/>
  <c r="R10" i="3"/>
  <c r="Q11" i="3"/>
  <c r="R11" i="3"/>
  <c r="Q12" i="3"/>
  <c r="R12" i="3"/>
  <c r="Q13" i="3"/>
  <c r="R13" i="3"/>
  <c r="Q14" i="3"/>
  <c r="R14" i="3"/>
  <c r="Q15" i="3"/>
  <c r="R15" i="3"/>
  <c r="Q16" i="3"/>
  <c r="R16" i="3"/>
  <c r="Q17" i="3"/>
  <c r="R17" i="3"/>
  <c r="Q18" i="3"/>
  <c r="R18" i="3"/>
  <c r="Q19" i="3"/>
  <c r="R19" i="3"/>
  <c r="Q20" i="3"/>
  <c r="R20" i="3"/>
  <c r="Q21" i="3"/>
  <c r="R21" i="3"/>
  <c r="Q22" i="3"/>
  <c r="R22" i="3"/>
  <c r="Q23" i="3"/>
  <c r="R23" i="3"/>
  <c r="Q24" i="3"/>
  <c r="R24" i="3"/>
  <c r="Q25" i="3"/>
  <c r="R25" i="3"/>
  <c r="Q26" i="3"/>
  <c r="R26" i="3"/>
  <c r="Q27" i="3"/>
  <c r="R27" i="3"/>
  <c r="Q28" i="3"/>
  <c r="R28" i="3"/>
  <c r="Q29" i="3"/>
  <c r="R29" i="3"/>
  <c r="Q30" i="3"/>
  <c r="R30" i="3"/>
  <c r="Q31" i="3"/>
  <c r="R31" i="3"/>
  <c r="Q32" i="3"/>
  <c r="R32" i="3"/>
  <c r="Q33" i="3"/>
  <c r="R33" i="3"/>
  <c r="Q34" i="3"/>
  <c r="R34" i="3"/>
  <c r="Q35" i="3"/>
  <c r="R35" i="3"/>
  <c r="Q36" i="3"/>
  <c r="R36" i="3"/>
  <c r="Q37" i="3"/>
  <c r="R37" i="3"/>
  <c r="Q38" i="3"/>
  <c r="R38" i="3"/>
  <c r="Q39" i="3"/>
  <c r="R39" i="3"/>
  <c r="Q40" i="3"/>
  <c r="R40" i="3"/>
  <c r="Q41" i="3"/>
  <c r="R41" i="3"/>
  <c r="Q42" i="3"/>
  <c r="R42" i="3"/>
  <c r="Q43" i="3"/>
  <c r="R43" i="3"/>
  <c r="Q44" i="3"/>
  <c r="R44" i="3"/>
  <c r="Q45" i="3"/>
  <c r="R45" i="3"/>
  <c r="Q46" i="3"/>
  <c r="R46" i="3"/>
  <c r="Q47" i="3"/>
  <c r="R47" i="3"/>
  <c r="Q48" i="3"/>
  <c r="R48" i="3"/>
  <c r="Q49" i="3"/>
  <c r="R49" i="3"/>
  <c r="Q50" i="3"/>
  <c r="R50" i="3"/>
  <c r="Q51" i="3"/>
  <c r="R51" i="3"/>
  <c r="Q52" i="3"/>
  <c r="R52" i="3"/>
  <c r="Q53" i="3"/>
  <c r="R53" i="3"/>
  <c r="Q54" i="3"/>
  <c r="R54" i="3"/>
  <c r="Q55" i="3"/>
  <c r="R55" i="3"/>
  <c r="Q56" i="3"/>
  <c r="R56" i="3"/>
  <c r="Q57" i="3"/>
  <c r="R57" i="3"/>
  <c r="Q58" i="3"/>
  <c r="R58" i="3"/>
  <c r="Q59" i="3"/>
  <c r="R59" i="3"/>
  <c r="Q60" i="3"/>
  <c r="R60" i="3"/>
  <c r="Q61" i="3"/>
  <c r="R61" i="3"/>
  <c r="Q62" i="3"/>
  <c r="R62" i="3"/>
  <c r="Q63" i="3"/>
  <c r="R63" i="3"/>
  <c r="Q64" i="3"/>
  <c r="R64" i="3"/>
  <c r="Q65" i="3"/>
  <c r="R65" i="3"/>
  <c r="Q66" i="3"/>
  <c r="R66" i="3"/>
  <c r="Q67" i="3"/>
  <c r="R67" i="3"/>
  <c r="Q68" i="3"/>
  <c r="R68" i="3"/>
  <c r="Q69" i="3"/>
  <c r="R69" i="3"/>
  <c r="Q70" i="3"/>
  <c r="R70" i="3"/>
  <c r="Q71" i="3"/>
  <c r="R71" i="3"/>
  <c r="Q72" i="3"/>
  <c r="R72" i="3"/>
  <c r="Q73" i="3"/>
  <c r="R73" i="3"/>
  <c r="Q74" i="3"/>
  <c r="R74" i="3"/>
  <c r="Q75" i="3"/>
  <c r="R75" i="3"/>
  <c r="Q76" i="3"/>
  <c r="R76" i="3"/>
  <c r="Q77" i="3"/>
  <c r="R77" i="3"/>
  <c r="Q78" i="3"/>
  <c r="R78" i="3"/>
  <c r="Q79" i="3"/>
  <c r="R79" i="3"/>
  <c r="Q80" i="3"/>
  <c r="R80" i="3"/>
  <c r="Q81" i="3"/>
  <c r="R81" i="3"/>
  <c r="Q82" i="3"/>
  <c r="R82" i="3"/>
  <c r="Q83" i="3"/>
  <c r="R83" i="3"/>
  <c r="Q84" i="3"/>
  <c r="R84" i="3"/>
  <c r="Q85" i="3"/>
  <c r="R85" i="3"/>
  <c r="Q86" i="3"/>
  <c r="R86" i="3"/>
  <c r="Q87" i="3"/>
  <c r="R87" i="3"/>
  <c r="Q88" i="3"/>
  <c r="R88" i="3"/>
  <c r="Q89" i="3"/>
  <c r="R89" i="3"/>
  <c r="Q90" i="3"/>
  <c r="R90" i="3"/>
  <c r="Q91" i="3"/>
  <c r="R91" i="3"/>
  <c r="Q92" i="3"/>
  <c r="R92" i="3"/>
  <c r="Q93" i="3"/>
  <c r="R93" i="3"/>
  <c r="Q94" i="3"/>
  <c r="R94" i="3"/>
  <c r="Q95" i="3"/>
  <c r="R95" i="3"/>
  <c r="Q96" i="3"/>
  <c r="R96" i="3"/>
  <c r="Q97" i="3"/>
  <c r="R97" i="3"/>
  <c r="Q98" i="3"/>
  <c r="R98" i="3"/>
  <c r="Q99" i="3"/>
  <c r="R99" i="3"/>
  <c r="Q100" i="3"/>
  <c r="R100" i="3"/>
  <c r="Q101" i="3"/>
  <c r="R101" i="3"/>
  <c r="Q102" i="3"/>
  <c r="R102" i="3"/>
  <c r="Q103" i="3"/>
  <c r="R103" i="3"/>
  <c r="Q104" i="3"/>
  <c r="R104" i="3"/>
  <c r="Q105" i="3"/>
  <c r="R105" i="3"/>
  <c r="Q106" i="3"/>
  <c r="R106" i="3"/>
  <c r="Q107" i="3"/>
  <c r="R107" i="3"/>
  <c r="Q108" i="3"/>
  <c r="R108" i="3"/>
  <c r="Q109" i="3"/>
  <c r="R109" i="3"/>
  <c r="Q110" i="3"/>
  <c r="R110" i="3"/>
  <c r="Q111" i="3"/>
  <c r="R111" i="3"/>
  <c r="Q112" i="3"/>
  <c r="R112" i="3"/>
  <c r="Q113" i="3"/>
  <c r="R113" i="3"/>
  <c r="Q114" i="3"/>
  <c r="R114" i="3"/>
  <c r="Q115" i="3"/>
  <c r="R115" i="3"/>
  <c r="Q116" i="3"/>
  <c r="R116" i="3"/>
  <c r="Q117" i="3"/>
  <c r="R117" i="3"/>
  <c r="Q118" i="3"/>
  <c r="R118" i="3"/>
  <c r="Q119" i="3"/>
  <c r="R119" i="3"/>
  <c r="Q120" i="3"/>
  <c r="R120" i="3"/>
  <c r="Q121" i="3"/>
  <c r="R121" i="3"/>
  <c r="Q122" i="3"/>
  <c r="R122" i="3"/>
  <c r="Q123" i="3"/>
  <c r="R123" i="3"/>
  <c r="Q124" i="3"/>
  <c r="R124" i="3"/>
  <c r="Q125" i="3"/>
  <c r="R125" i="3"/>
  <c r="Q126" i="3"/>
  <c r="R126" i="3"/>
  <c r="Q127" i="3"/>
  <c r="R127" i="3"/>
  <c r="Q128" i="3"/>
  <c r="R128" i="3"/>
  <c r="Q129" i="3"/>
  <c r="R129" i="3"/>
  <c r="Q130" i="3"/>
  <c r="R130" i="3"/>
  <c r="Q131" i="3"/>
  <c r="R131" i="3"/>
  <c r="Q132" i="3"/>
  <c r="R132" i="3"/>
  <c r="Q133" i="3"/>
  <c r="R133" i="3"/>
  <c r="Q134" i="3"/>
  <c r="R134" i="3"/>
  <c r="Q135" i="3"/>
  <c r="R135" i="3"/>
  <c r="Q136" i="3"/>
  <c r="R136" i="3"/>
  <c r="Q137" i="3"/>
  <c r="R137" i="3"/>
  <c r="Q138" i="3"/>
  <c r="R138" i="3"/>
  <c r="Q139" i="3"/>
  <c r="R139" i="3"/>
  <c r="Q140" i="3"/>
  <c r="R140" i="3"/>
  <c r="Q141" i="3"/>
  <c r="R141" i="3"/>
  <c r="Q142" i="3"/>
  <c r="R142" i="3"/>
  <c r="Q143" i="3"/>
  <c r="R143" i="3"/>
  <c r="Q144" i="3"/>
  <c r="R144" i="3"/>
  <c r="Q145" i="3"/>
  <c r="R145" i="3"/>
  <c r="Q146" i="3"/>
  <c r="R146" i="3"/>
  <c r="Q147" i="3"/>
  <c r="R147" i="3"/>
  <c r="Q148" i="3"/>
  <c r="R148" i="3"/>
  <c r="Q149" i="3"/>
  <c r="R149" i="3"/>
  <c r="Q150" i="3"/>
  <c r="R150" i="3"/>
  <c r="Q151" i="3"/>
  <c r="R151" i="3"/>
  <c r="Q152" i="3"/>
  <c r="R152" i="3"/>
  <c r="Q153" i="3"/>
  <c r="R153" i="3"/>
  <c r="Q154" i="3"/>
  <c r="R154" i="3"/>
  <c r="Q155" i="3"/>
  <c r="R155" i="3"/>
  <c r="Q156" i="3"/>
  <c r="R156" i="3"/>
  <c r="Q157" i="3"/>
  <c r="R157" i="3"/>
  <c r="Q158" i="3"/>
  <c r="R158" i="3"/>
  <c r="Q159" i="3"/>
  <c r="R159" i="3"/>
  <c r="Q160" i="3"/>
  <c r="R160" i="3"/>
  <c r="Q161" i="3"/>
  <c r="R161" i="3"/>
  <c r="Q162" i="3"/>
  <c r="R162" i="3"/>
  <c r="Q163" i="3"/>
  <c r="R163" i="3"/>
  <c r="Q164" i="3"/>
  <c r="R164" i="3"/>
  <c r="Q165" i="3"/>
  <c r="R165" i="3"/>
  <c r="Q166" i="3"/>
  <c r="R166" i="3"/>
  <c r="Q167" i="3"/>
  <c r="R167" i="3"/>
  <c r="Q168" i="3"/>
  <c r="R168" i="3"/>
  <c r="Q169" i="3"/>
  <c r="R169" i="3"/>
  <c r="Q170" i="3"/>
  <c r="R170" i="3"/>
  <c r="Q171" i="3"/>
  <c r="R171" i="3"/>
  <c r="Q172" i="3"/>
  <c r="R172" i="3"/>
  <c r="Q173" i="3"/>
  <c r="R173" i="3"/>
  <c r="Q174" i="3"/>
  <c r="R174" i="3"/>
  <c r="Q175" i="3"/>
  <c r="R175" i="3"/>
  <c r="Q176" i="3"/>
  <c r="R176" i="3"/>
  <c r="Q177" i="3"/>
  <c r="R177" i="3"/>
  <c r="Q178" i="3"/>
  <c r="R178" i="3"/>
  <c r="Q179" i="3"/>
  <c r="R179" i="3"/>
  <c r="Q180" i="3"/>
  <c r="R180" i="3"/>
  <c r="Q181" i="3"/>
  <c r="R181" i="3"/>
  <c r="Q182" i="3"/>
  <c r="R182" i="3"/>
  <c r="Q183" i="3"/>
  <c r="R183" i="3"/>
  <c r="Q184" i="3"/>
  <c r="R184" i="3"/>
  <c r="Q185" i="3"/>
  <c r="R185" i="3"/>
  <c r="Q186" i="3"/>
  <c r="R186" i="3"/>
  <c r="Q187" i="3"/>
  <c r="R187" i="3"/>
  <c r="Q188" i="3"/>
  <c r="R188" i="3"/>
  <c r="Q189" i="3"/>
  <c r="R189" i="3"/>
  <c r="Q190" i="3"/>
  <c r="R190" i="3"/>
  <c r="Q191" i="3"/>
  <c r="R191" i="3"/>
  <c r="Q192" i="3"/>
  <c r="R192" i="3"/>
  <c r="Q193" i="3"/>
  <c r="R193" i="3"/>
  <c r="Q194" i="3"/>
  <c r="R194" i="3"/>
  <c r="Q195" i="3"/>
  <c r="R195" i="3"/>
  <c r="Q196" i="3"/>
  <c r="R196" i="3"/>
  <c r="Q197" i="3"/>
  <c r="R197" i="3"/>
  <c r="Q198" i="3"/>
  <c r="R198" i="3"/>
  <c r="Q199" i="3"/>
  <c r="R199" i="3"/>
  <c r="Q200" i="3"/>
  <c r="R200" i="3"/>
  <c r="Q201" i="3"/>
  <c r="R201" i="3"/>
  <c r="Q202" i="3"/>
  <c r="R202" i="3"/>
  <c r="Q203" i="3"/>
  <c r="R203" i="3"/>
  <c r="Q204" i="3"/>
  <c r="R204" i="3"/>
  <c r="Q205" i="3"/>
  <c r="R205" i="3"/>
  <c r="Q206" i="3"/>
  <c r="R206" i="3"/>
  <c r="Q207" i="3"/>
  <c r="R207" i="3"/>
  <c r="Q208" i="3"/>
  <c r="R208" i="3"/>
  <c r="Q209" i="3"/>
  <c r="R209" i="3"/>
  <c r="Q210" i="3"/>
  <c r="R210" i="3"/>
  <c r="Q211" i="3"/>
  <c r="R211" i="3"/>
  <c r="Q212" i="3"/>
  <c r="R212" i="3"/>
  <c r="Q213" i="3"/>
  <c r="R213" i="3"/>
  <c r="Q214" i="3"/>
  <c r="R214" i="3"/>
  <c r="Q215" i="3"/>
  <c r="R215" i="3"/>
  <c r="Q216" i="3"/>
  <c r="R216" i="3"/>
  <c r="Q217" i="3"/>
  <c r="R217" i="3"/>
  <c r="Q218" i="3"/>
  <c r="R218" i="3"/>
  <c r="Q219" i="3"/>
  <c r="R219" i="3"/>
  <c r="Q220" i="3"/>
  <c r="R220" i="3"/>
  <c r="Q221" i="3"/>
  <c r="R221" i="3"/>
  <c r="Q222" i="3"/>
  <c r="R222" i="3"/>
  <c r="Q223" i="3"/>
  <c r="R223" i="3"/>
  <c r="Q224" i="3"/>
  <c r="R224" i="3"/>
  <c r="Q225" i="3"/>
  <c r="R225" i="3"/>
  <c r="Q226" i="3"/>
  <c r="R226" i="3"/>
  <c r="Q227" i="3"/>
  <c r="R227" i="3"/>
  <c r="Q228" i="3"/>
  <c r="R228" i="3"/>
  <c r="Q229" i="3"/>
  <c r="R229" i="3"/>
  <c r="Q230" i="3"/>
  <c r="R230" i="3"/>
  <c r="Q231" i="3"/>
  <c r="R231" i="3"/>
  <c r="Q237" i="3"/>
  <c r="R237" i="3"/>
  <c r="Q238" i="3"/>
  <c r="R238" i="3"/>
  <c r="Q239" i="3"/>
  <c r="R239" i="3"/>
  <c r="Q240" i="3"/>
  <c r="R240" i="3"/>
  <c r="Q241" i="3"/>
  <c r="R241" i="3"/>
  <c r="R5" i="3"/>
  <c r="Q5" i="3"/>
  <c r="O22" i="9"/>
  <c r="N22" i="9"/>
  <c r="M22" i="9"/>
  <c r="L22" i="9"/>
  <c r="O21" i="9"/>
  <c r="N21" i="9"/>
  <c r="M21" i="9"/>
  <c r="L21" i="9"/>
  <c r="R2" i="8" l="1"/>
  <c r="AD2" i="8"/>
  <c r="O2" i="8"/>
  <c r="X2" i="8"/>
  <c r="U2" i="8"/>
  <c r="AA2" i="8"/>
  <c r="K21" i="9"/>
  <c r="K22" i="9"/>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7" i="3"/>
  <c r="A238" i="3"/>
  <c r="A239" i="3"/>
  <c r="A240" i="3"/>
  <c r="A241" i="3"/>
  <c r="A2" i="3"/>
  <c r="F6" i="4"/>
  <c r="F4" i="4"/>
  <c r="F40" i="4"/>
  <c r="F43" i="4"/>
  <c r="F42" i="4"/>
  <c r="F41" i="4"/>
  <c r="F20" i="4"/>
  <c r="F33" i="4"/>
  <c r="F2" i="4"/>
  <c r="F32" i="4"/>
  <c r="F31" i="4"/>
  <c r="F29" i="4"/>
  <c r="F30" i="4"/>
  <c r="F28" i="4"/>
  <c r="F17" i="4"/>
  <c r="F16" i="4"/>
  <c r="F19" i="4"/>
  <c r="F27" i="4"/>
  <c r="F18" i="4"/>
  <c r="F15" i="4"/>
  <c r="F14" i="4"/>
  <c r="F13" i="4"/>
  <c r="F44" i="4"/>
  <c r="F21" i="4"/>
  <c r="F5" i="4"/>
  <c r="P33" i="9" s="1"/>
  <c r="F39" i="4"/>
  <c r="F38" i="4"/>
  <c r="F37" i="4"/>
  <c r="F36" i="4"/>
  <c r="F35" i="4"/>
  <c r="F26" i="4"/>
  <c r="F25" i="4"/>
  <c r="F24" i="4"/>
  <c r="F23" i="4"/>
  <c r="F22" i="4"/>
  <c r="F11" i="4"/>
  <c r="F10" i="4"/>
  <c r="F9" i="4"/>
  <c r="F8" i="4"/>
  <c r="F7" i="4"/>
  <c r="F34" i="4"/>
  <c r="F3" i="4"/>
  <c r="C6" i="8" l="1"/>
  <c r="C7" i="8"/>
  <c r="C8" i="8"/>
  <c r="C10" i="8"/>
  <c r="C11" i="8"/>
  <c r="C4" i="8"/>
  <c r="C2" i="8"/>
  <c r="C9" i="8"/>
  <c r="C3" i="8"/>
  <c r="C5" i="8"/>
  <c r="V32" i="1" l="1"/>
  <c r="U33" i="9" s="1"/>
  <c r="Z33" i="9" s="1"/>
</calcChain>
</file>

<file path=xl/sharedStrings.xml><?xml version="1.0" encoding="utf-8"?>
<sst xmlns="http://schemas.openxmlformats.org/spreadsheetml/2006/main" count="1647" uniqueCount="814">
  <si>
    <t>#</t>
  </si>
  <si>
    <t>NOM</t>
  </si>
  <si>
    <t>POSTE</t>
  </si>
  <si>
    <t>MV</t>
  </si>
  <si>
    <t>FO</t>
  </si>
  <si>
    <t>AG</t>
  </si>
  <si>
    <t>PA</t>
  </si>
  <si>
    <t>VA</t>
  </si>
  <si>
    <t>COMPÉTENCES</t>
  </si>
  <si>
    <t>SPP NON DÉPENSÉS</t>
  </si>
  <si>
    <t>x</t>
  </si>
  <si>
    <t>Race</t>
  </si>
  <si>
    <t>Team Reroll Cost</t>
  </si>
  <si>
    <t>Positions</t>
  </si>
  <si>
    <t>Sources des règles</t>
  </si>
  <si>
    <t>Apoticaire autorisé</t>
  </si>
  <si>
    <t>Règles spéciales</t>
  </si>
  <si>
    <t>Tier</t>
  </si>
  <si>
    <t>Règle spéciale 1</t>
  </si>
  <si>
    <t>Règle spéciale 2</t>
  </si>
  <si>
    <t>Règle spéciale 3</t>
  </si>
  <si>
    <t>Amazones</t>
  </si>
  <si>
    <t>Teams of Legend</t>
  </si>
  <si>
    <t>Super-Ligue de Lustrie</t>
  </si>
  <si>
    <t>Orques Noirs</t>
  </si>
  <si>
    <t>Livre de règles</t>
  </si>
  <si>
    <t>Bagarre des Terres Arides</t>
  </si>
  <si>
    <t>Chantage et Corruption</t>
  </si>
  <si>
    <t>Elus du Chaos (Khorne)</t>
  </si>
  <si>
    <t>Favoris de Khorne</t>
  </si>
  <si>
    <t>Elus du Chaos (Nurgle)</t>
  </si>
  <si>
    <t>Favoris de Nurgle</t>
  </si>
  <si>
    <t>Elus du Chaos (Slaanesh)</t>
  </si>
  <si>
    <t>Favoris de Slaanesh</t>
  </si>
  <si>
    <t>Elus du Chaos (Tzeentch)</t>
  </si>
  <si>
    <t>Favoris de Tzeentch</t>
  </si>
  <si>
    <t>Elus du Chaos (Universel)</t>
  </si>
  <si>
    <t>Favoris du Chaos Universel</t>
  </si>
  <si>
    <t>Nains du Chaos (Khorne)</t>
  </si>
  <si>
    <t>Super-ligue du Bord du Monde</t>
  </si>
  <si>
    <t>Nains du Chaos (Nurgle)</t>
  </si>
  <si>
    <t>Nains du Chaos (Slaanesh)</t>
  </si>
  <si>
    <t>Nains du Chaos (Tzeentch)</t>
  </si>
  <si>
    <t>Nains du Chaos (Universel)</t>
  </si>
  <si>
    <t>Renégats du Chaos (Khorne)</t>
  </si>
  <si>
    <t>Renégats du Chaos (Nurgle)</t>
  </si>
  <si>
    <t>Renégats du Chaos (Slaanesh)</t>
  </si>
  <si>
    <t>Renégats du Chaos (Tzeentch)</t>
  </si>
  <si>
    <t>Renégats du Chaos (Universel)</t>
  </si>
  <si>
    <t>Elfes Noirs</t>
  </si>
  <si>
    <t>Ligue des Royaumes Elfiques</t>
  </si>
  <si>
    <t>Nains</t>
  </si>
  <si>
    <t>Classique du Vieux Monde</t>
  </si>
  <si>
    <t>Union Elfique</t>
  </si>
  <si>
    <t>Gobelins</t>
  </si>
  <si>
    <t>Défi des Bas-Fonds</t>
  </si>
  <si>
    <t>Halflings</t>
  </si>
  <si>
    <t>Coupe Dé à Coudre Halfling</t>
  </si>
  <si>
    <t>Hauts Elfes</t>
  </si>
  <si>
    <t>Humains</t>
  </si>
  <si>
    <t>Noblesse Impériale</t>
  </si>
  <si>
    <t>Khorne</t>
  </si>
  <si>
    <t>Spike! 13</t>
  </si>
  <si>
    <t>Hommes-Lézards</t>
  </si>
  <si>
    <t>Horreurs Nécromantiques</t>
  </si>
  <si>
    <t>Maîtres de la Non-Vie (Zombie)</t>
  </si>
  <si>
    <t>Nordiques (Khorne)</t>
  </si>
  <si>
    <t>Spike! 14</t>
  </si>
  <si>
    <t>Nordiques (Vieux Monde)</t>
  </si>
  <si>
    <t>Nordiques (Universel)</t>
  </si>
  <si>
    <t>Nurgle</t>
  </si>
  <si>
    <t>Ogres</t>
  </si>
  <si>
    <t>Linemen à Vil Prix</t>
  </si>
  <si>
    <t>Alliance du Vieux Monde</t>
  </si>
  <si>
    <t>Orques</t>
  </si>
  <si>
    <t>Morts-Vivants</t>
  </si>
  <si>
    <t>Skavens</t>
  </si>
  <si>
    <t>Slanns</t>
  </si>
  <si>
    <t>NAF Recommended</t>
  </si>
  <si>
    <t>Snotlings</t>
  </si>
  <si>
    <t>Roi des Tombes de Khemri</t>
  </si>
  <si>
    <t>Bas-Fonds</t>
  </si>
  <si>
    <t>Vampires</t>
  </si>
  <si>
    <t>Elfes Sylvains</t>
  </si>
  <si>
    <t>Nom</t>
  </si>
  <si>
    <t>Coût</t>
  </si>
  <si>
    <t>Maximum</t>
  </si>
  <si>
    <t>MA</t>
  </si>
  <si>
    <t>Compétences de départ</t>
  </si>
  <si>
    <t>Général</t>
  </si>
  <si>
    <t>Agilité</t>
  </si>
  <si>
    <t>Force</t>
  </si>
  <si>
    <t>Passe</t>
  </si>
  <si>
    <t>Mutation</t>
  </si>
  <si>
    <t>Principale</t>
  </si>
  <si>
    <t>Secondaire</t>
  </si>
  <si>
    <t>Réception, Esquive</t>
  </si>
  <si>
    <t>Esquive</t>
  </si>
  <si>
    <t>Black Orc</t>
  </si>
  <si>
    <t>Bagarreur, Projection</t>
  </si>
  <si>
    <t>Esquive, Poids plume, Minus, Crâne épais</t>
  </si>
  <si>
    <t>Trained Troll</t>
  </si>
  <si>
    <t>Toujours affamé, Solitaire (3+), Châtaigne (+1), Gerbe de vomi, Gros débile, Régénération, Lancer de coéquipier</t>
  </si>
  <si>
    <t>Cornes</t>
  </si>
  <si>
    <t>Chaos Ogre</t>
  </si>
  <si>
    <t>Cerveau lent, Solitaire (4+), Châtaigne (+1), Crâne épais, Lancer de coéquipier</t>
  </si>
  <si>
    <t>Chaos Troll</t>
  </si>
  <si>
    <t>Toujours affamé, Solitaire (4+), Châtaigne (+1), Gerbe de vomi, Gros débile, Régénération, Lancer de coéquipier</t>
  </si>
  <si>
    <t>Chosen Blocker</t>
  </si>
  <si>
    <t>Minotaur</t>
  </si>
  <si>
    <t>-</t>
  </si>
  <si>
    <t>Solitaire (4+), Frénésie, Cornes, Châtaigne (+1), Crâne épais, Fureur débridée</t>
  </si>
  <si>
    <t>Bull Centaur Blitzer</t>
  </si>
  <si>
    <t>Sprint, Equilibre, Crâne épais</t>
  </si>
  <si>
    <t>Chaos Dwarf Blocker</t>
  </si>
  <si>
    <t>Blocage, Tacle, Crâne épais</t>
  </si>
  <si>
    <t>Enslaved Minotaur</t>
  </si>
  <si>
    <t>Sauvagerie animale, Frénésie, Cornes, Solitaire (4+), Châtaigne (+1), Crâne épais</t>
  </si>
  <si>
    <t>Renegade Dark Elf</t>
  </si>
  <si>
    <t>Animosité (Tous coéquipiers)</t>
  </si>
  <si>
    <t>Renegade Goblin</t>
  </si>
  <si>
    <t>Animosité (Tous coéquipiers), Esquive, Poids plume, Minus</t>
  </si>
  <si>
    <t>Renegade Human Thrower</t>
  </si>
  <si>
    <t>Animosité (Tous coéquipiers), Passe, Libération contrôlée</t>
  </si>
  <si>
    <t>Renegade Minotaur</t>
  </si>
  <si>
    <t>Renegade Ogre</t>
  </si>
  <si>
    <t>Renegade Orc</t>
  </si>
  <si>
    <t>Renegade Rat Ogre</t>
  </si>
  <si>
    <t>Sauvagerie animale, Frénésie, Solitaire (4+), Châtaigne (+1), Queue préhensile</t>
  </si>
  <si>
    <t>Renegade Skaven</t>
  </si>
  <si>
    <t>Renegade Troll</t>
  </si>
  <si>
    <t>Assassin</t>
  </si>
  <si>
    <t>Poursuite, Poignard</t>
  </si>
  <si>
    <t>Blocage</t>
  </si>
  <si>
    <t>Délestage</t>
  </si>
  <si>
    <t>Witch Elf</t>
  </si>
  <si>
    <t>Esquive, Frénésie, Rétablissement</t>
  </si>
  <si>
    <t>Blocage, Crâne épais</t>
  </si>
  <si>
    <t>Deathroller</t>
  </si>
  <si>
    <t>Esquive en force, Joueur vicieux (+2), Juggernaut, Solitaire (5+), Châtaigne (+1), Sans les mains, Arme secrète, Stabilité</t>
  </si>
  <si>
    <t>Prise sûre, Crâne épais</t>
  </si>
  <si>
    <t>Troll Slayer</t>
  </si>
  <si>
    <t>Blocage, Intrépide, Frénésie, Crâne épais</t>
  </si>
  <si>
    <t>Blocage, Glissade controlée</t>
  </si>
  <si>
    <t>Réception, Nerfs d'acier</t>
  </si>
  <si>
    <t>Bomma</t>
  </si>
  <si>
    <t>Bombardier, Esquive, Arme secrète, Minus</t>
  </si>
  <si>
    <t>Doom Diver</t>
  </si>
  <si>
    <t>Poids plume, Minus, Piqué</t>
  </si>
  <si>
    <t>Fanatic</t>
  </si>
  <si>
    <t>Ball &amp; Chain, Sans les mains, Arme secrète, Minus</t>
  </si>
  <si>
    <t>Esquive, Poids plume, Minus</t>
  </si>
  <si>
    <t>Looney</t>
  </si>
  <si>
    <t>Tronçonneuse, Arme secrète, Minus</t>
  </si>
  <si>
    <t>Ooligan</t>
  </si>
  <si>
    <t>Joueur vicieux (+1), Présence perturbante, Esquive, Poids plume, Minus</t>
  </si>
  <si>
    <t>Pogoer</t>
  </si>
  <si>
    <t>Esquive, Echasse à ressort, Minus</t>
  </si>
  <si>
    <t>Altern Forest Treeman</t>
  </si>
  <si>
    <t>Châtaigne (+1), Stabilité, Bras puissant, Prendre racine, Crâne épais, Lancer de coéquipier, Timmm-ber!</t>
  </si>
  <si>
    <t>Halfling Catcher</t>
  </si>
  <si>
    <t>Réception, Esquive, Poids plume, Sprint, Minus</t>
  </si>
  <si>
    <t>Halfling Hefty</t>
  </si>
  <si>
    <t>Esquive, Parade, Minus</t>
  </si>
  <si>
    <t>Réception</t>
  </si>
  <si>
    <t>Perce-Nuages, Passe, Passe assurée</t>
  </si>
  <si>
    <t>Halfling Hopeful</t>
  </si>
  <si>
    <t>Ogre</t>
  </si>
  <si>
    <t>Passe, Prise sûre</t>
  </si>
  <si>
    <t>Bodyguard</t>
  </si>
  <si>
    <t>Stabilité, Lutte</t>
  </si>
  <si>
    <t>Parade</t>
  </si>
  <si>
    <t>Imperial Thrower</t>
  </si>
  <si>
    <t>Passe, Passe dans la course</t>
  </si>
  <si>
    <t>Noble Blitzer</t>
  </si>
  <si>
    <t>Blocage, Réception</t>
  </si>
  <si>
    <t>Bloodborn Marauder</t>
  </si>
  <si>
    <t>Frénésie</t>
  </si>
  <si>
    <t>Bloodseeker</t>
  </si>
  <si>
    <t>Bloodspawn</t>
  </si>
  <si>
    <t>Griffes, Frénésie, Solitaire (4+), Châtaigne (+1), Fureur débridée</t>
  </si>
  <si>
    <t>Khorngor</t>
  </si>
  <si>
    <t>Cornes, Juggernaut</t>
  </si>
  <si>
    <t>Chameleon Skink</t>
  </si>
  <si>
    <t>Esquive, Sur le ballon, Poursuite, Minus</t>
  </si>
  <si>
    <t>Kroxigor</t>
  </si>
  <si>
    <t>Cerveau lent, Solitaire (4+), Châtaigne (+1), Queue préhensile, Crâne épais</t>
  </si>
  <si>
    <t>Saurus Blocker</t>
  </si>
  <si>
    <t>Esquive, Minus</t>
  </si>
  <si>
    <t>Flesh Golem</t>
  </si>
  <si>
    <t>Régénération, Stabilité, Crâne épais</t>
  </si>
  <si>
    <t>Ghoul Runner</t>
  </si>
  <si>
    <t>Werewolf</t>
  </si>
  <si>
    <t>Griffes, Frénésie, Régénération</t>
  </si>
  <si>
    <t>Wraith</t>
  </si>
  <si>
    <t>Blocage, Répulsion, Sans les mains, Régénération, Glissade controlée</t>
  </si>
  <si>
    <t>Régénération</t>
  </si>
  <si>
    <t>Beer Boar</t>
  </si>
  <si>
    <t>Esquive, Sans les mains, Pick-me-up, Minus, Microbe</t>
  </si>
  <si>
    <t>Norse Beserker</t>
  </si>
  <si>
    <t>Blocage, Frénésie, Rétablissement</t>
  </si>
  <si>
    <t>Blocage, Ivrogne, Crâne épais</t>
  </si>
  <si>
    <t>Ulfwerener</t>
  </si>
  <si>
    <t>Valkyrie</t>
  </si>
  <si>
    <t>Réception, Intrépide, Passe, Arracher le ballon</t>
  </si>
  <si>
    <t>Yhetee</t>
  </si>
  <si>
    <t>Griffes, Présence perturbante, Frénésie, Solitaire (4+), Fureur débridée</t>
  </si>
  <si>
    <t>Bloater</t>
  </si>
  <si>
    <t>Présence perturbante, Répulsion, Contagion, Régénération</t>
  </si>
  <si>
    <t>Pestigor</t>
  </si>
  <si>
    <t>Cornes, Contagion, Régénération</t>
  </si>
  <si>
    <t>Rotspawn</t>
  </si>
  <si>
    <t>Présence perturbante, Répulsion, Solitaire (4+), Châtaigne (+1), Contagion, Gros débile, Régénération, Tentacules</t>
  </si>
  <si>
    <t>Décomposition, Contagion</t>
  </si>
  <si>
    <t>Esquive, Poids plume, Glissade controlée, Minus, Microbe</t>
  </si>
  <si>
    <t>Ogre Blocker</t>
  </si>
  <si>
    <t>Cerveau lent, Châtaigne (+1), Crâne épais, Lancer de coéquipier</t>
  </si>
  <si>
    <t>Ogre Runt Punter</t>
  </si>
  <si>
    <t>Cerveau lent, Botter de coéquipier, Châtaigne (+1), Crâne épais</t>
  </si>
  <si>
    <t>Solitaire (4+), Châtaigne (+1), Stabilité, Bras puissant, Prendre racine, Crâne épais, Lancer de coéquipier, Timmm-ber!</t>
  </si>
  <si>
    <t>Old World Dwarf Blitzer</t>
  </si>
  <si>
    <t>Blocage, Solitaire (3+), Crâne épais</t>
  </si>
  <si>
    <t>Old World Dwarf Blocker</t>
  </si>
  <si>
    <t>Clé de bras, Bagarreur, Solitaire (3+), Crâne épais</t>
  </si>
  <si>
    <t>Old World Dwarf Runner</t>
  </si>
  <si>
    <t>Solitaire (3+), Prise sûre, Crâne épais</t>
  </si>
  <si>
    <t>Old World Dwarf Troll Slayer</t>
  </si>
  <si>
    <t>Blocage, Intrépide, Frénésie, Solitaire (3+), Crâne épais</t>
  </si>
  <si>
    <t>Old World Halfling Hopeful</t>
  </si>
  <si>
    <t>Animosité (Tous coéquipier Nain ou Humain), Esquive, Poids plume, Minus</t>
  </si>
  <si>
    <t>Old World Human Blitzer</t>
  </si>
  <si>
    <t>Animosité (Tous coéquipier Nain ou Halfling), Blocage</t>
  </si>
  <si>
    <t>Old World Human Catcher</t>
  </si>
  <si>
    <t>Animosité (Tous coéquipier Nain ou Halfling), Réception, Esquive</t>
  </si>
  <si>
    <t>Old World Human Thrower</t>
  </si>
  <si>
    <t>Animosité (Tous coéquipier Nain ou Halfling), Passe, Prise sûre</t>
  </si>
  <si>
    <t>Big Un Blocker</t>
  </si>
  <si>
    <t>Animosité (Big Un Blocker)</t>
  </si>
  <si>
    <t>Animosité (Tous coéquipiers), Blocage</t>
  </si>
  <si>
    <t>Goblin</t>
  </si>
  <si>
    <t>Animosité (Orc Linemen)</t>
  </si>
  <si>
    <t>Animosité (Tous coéquipiers), Passe, Prise sûre</t>
  </si>
  <si>
    <t>Untrained Troll</t>
  </si>
  <si>
    <t>Mummy</t>
  </si>
  <si>
    <t>Châtaigne (+1), Régénération</t>
  </si>
  <si>
    <t>Régénération, Crâne épais</t>
  </si>
  <si>
    <t>Wight Blitzer</t>
  </si>
  <si>
    <t>Blocage, Régénération</t>
  </si>
  <si>
    <t>Gutter Runner</t>
  </si>
  <si>
    <t>Rat Ogre</t>
  </si>
  <si>
    <t>Echasse à ressort, Très longues jambes, Tacle plongeant, Rétablissement</t>
  </si>
  <si>
    <t>Echasse à ressort, Très longues jambes, Réception plongeante</t>
  </si>
  <si>
    <t>Echasse à ressort, Très longues jambes</t>
  </si>
  <si>
    <t>Fun-hoppa</t>
  </si>
  <si>
    <t>Esquive, Echasse à ressort, Poids plume, Glissade controlée, Minus</t>
  </si>
  <si>
    <t>Fungus Flinga</t>
  </si>
  <si>
    <t>Bombardier, Esquive, Poids plume, Arme secrète, Glissade controlée, Minus</t>
  </si>
  <si>
    <t>Pump Wagon</t>
  </si>
  <si>
    <t>Joueur vicieux (+1), Juggernaut, Châtaigne (+1), Gros débile, Arme secrète, Stabilité</t>
  </si>
  <si>
    <t>Esquive, Poids plume, Glissade controlée, Minus, Déferlement, Microbe</t>
  </si>
  <si>
    <t>Stilty Runna</t>
  </si>
  <si>
    <t>Esquive, Poids plume, Glissade controlée, Sprint, Minus</t>
  </si>
  <si>
    <t>Anointed Blitzer</t>
  </si>
  <si>
    <t>Blocage, Régénération, Crâne épais</t>
  </si>
  <si>
    <t>Anointed Thrower</t>
  </si>
  <si>
    <t>Passe, Régénération, Prise sûre, Crâne épais</t>
  </si>
  <si>
    <t>Tomb Guardian</t>
  </si>
  <si>
    <t>Décomposition, Régénération</t>
  </si>
  <si>
    <t>Animosité (Underworld Goblin Linemen), Esquive</t>
  </si>
  <si>
    <t>Mutant Rat Ogre</t>
  </si>
  <si>
    <t>Skaven Blitzer</t>
  </si>
  <si>
    <t>Animosité (Underworld Goblin Linemen), Blocage</t>
  </si>
  <si>
    <t>Skaven Clanrat</t>
  </si>
  <si>
    <t>Animosité (Underworld Goblin Linemen)</t>
  </si>
  <si>
    <t>Skaven Thrower</t>
  </si>
  <si>
    <t>Animosité (Underworld Goblin Linemen), Passe, Prise sûre</t>
  </si>
  <si>
    <t>Underworld Snotling</t>
  </si>
  <si>
    <t>Underworld Troll</t>
  </si>
  <si>
    <t>Vampire Blitzer</t>
  </si>
  <si>
    <t>Loren Forest Treeman</t>
  </si>
  <si>
    <t>Solitaire (4+), Châtaigne (+1), Stabilité, Bras puissant, Prendre racine, Crâne épais, Lancer de coéquipier</t>
  </si>
  <si>
    <t>Wardancer</t>
  </si>
  <si>
    <t>Blocage, Esquive, Saut</t>
  </si>
  <si>
    <t>Nom du joueur</t>
  </si>
  <si>
    <t>Valeur</t>
  </si>
  <si>
    <t>Compétences et traits</t>
  </si>
  <si>
    <t>Special Rule</t>
  </si>
  <si>
    <t>Akhorne The Squirrel</t>
  </si>
  <si>
    <t>Barik Farblast</t>
  </si>
  <si>
    <t>Bryce "The Slice" Cambuel</t>
  </si>
  <si>
    <t>Crumbleberry</t>
  </si>
  <si>
    <t>Deeproot Strongbranch</t>
  </si>
  <si>
    <t>Eldril Sidewinder</t>
  </si>
  <si>
    <t>Frank 'n' Stein</t>
  </si>
  <si>
    <t>Glart Smashrip</t>
  </si>
  <si>
    <t>Gloriel Summerbloom</t>
  </si>
  <si>
    <t>Grak</t>
  </si>
  <si>
    <t>Grashnak Blackhoof</t>
  </si>
  <si>
    <t>Gretchen Wächter</t>
  </si>
  <si>
    <t>Griff Oberwald</t>
  </si>
  <si>
    <t>Grim Ironjaw</t>
  </si>
  <si>
    <t>Grombrindal the White Dwarf</t>
  </si>
  <si>
    <t>Hakflem Skuttlespike</t>
  </si>
  <si>
    <t>Ivar Eriksson</t>
  </si>
  <si>
    <t>Karla Von Kill</t>
  </si>
  <si>
    <t>Kreek Rustgouger</t>
  </si>
  <si>
    <t>Lord Borak The Despoiler</t>
  </si>
  <si>
    <t>Lucien Swift</t>
  </si>
  <si>
    <t>Max Spleenripper</t>
  </si>
  <si>
    <t>Mighty Zug</t>
  </si>
  <si>
    <t>Morg 'n' Thorg</t>
  </si>
  <si>
    <t>Roxanna Darknail</t>
  </si>
  <si>
    <t>Rumbelow Sheepskin</t>
  </si>
  <si>
    <t>Scyla Anfingrimm</t>
  </si>
  <si>
    <t>Skrull Halfheight</t>
  </si>
  <si>
    <t>The Black Gobbo</t>
  </si>
  <si>
    <t>Thorsson Stoutmead</t>
  </si>
  <si>
    <t>Valen Swift</t>
  </si>
  <si>
    <t>Varag Ghoul-Chewer</t>
  </si>
  <si>
    <t>Wilhelm Chaney</t>
  </si>
  <si>
    <t>Willow Rosebark</t>
  </si>
  <si>
    <t>Zolcath the Zoat</t>
  </si>
  <si>
    <t>Name</t>
  </si>
  <si>
    <t>Type</t>
  </si>
  <si>
    <t>Rules Text</t>
  </si>
  <si>
    <t>Défenseur</t>
  </si>
  <si>
    <t>During your opponent's team turn (but not during your own team turn), any opposition players Marked by this player cannot use the Guard skill.</t>
  </si>
  <si>
    <t>Equilibre</t>
  </si>
  <si>
    <t>Once per team turn during this player's activation they may re-roll the D6 when trying to Rush.</t>
  </si>
  <si>
    <t>Once per team turn, during their activation, this player may re-roll a failed Agility test when attempting to Dodge. 
Stops the player falling over on a Stumble result of a block targetting them unless their attacker has the Tackle skill (they are still pushed back)</t>
  </si>
  <si>
    <t>Glissade contrôlée</t>
  </si>
  <si>
    <t>If this player is pushed back for any reason, instead of the opposing coach choosing where they go you may choose any unoccupied square adjacent to this player to be pushed back into.
If there are no adjacent unoccupied squares you may not use this skill. Does not work if the attacking player has Grab.</t>
  </si>
  <si>
    <t>Libération contrôlée</t>
  </si>
  <si>
    <t xml:space="preserve">If this player is Knocked Down or Placed Prone (but not if they Fall Over) whilst in possession of the ball, choose an unoccupied adjacent square in which to place the ball instead of bouncing it. </t>
  </si>
  <si>
    <t>This player may re-roll a failed Agility test when attempting to catch the ball.</t>
  </si>
  <si>
    <t>Réception plongeante</t>
  </si>
  <si>
    <t>This player may attempt to catch the ball if a pass, throw-in or kick-off causes it to land in a square within their Tackle Zone after scattering or deviating. 
This Skill does not allow this player to attempt to catch the ball if it bounces into a square within their Tackle Zone. Additionally this player gets +1 to catch an accurate pass to their own square.</t>
  </si>
  <si>
    <t>Rétablissement</t>
  </si>
  <si>
    <t>If this player is Prone they may stand up for free (i.e. not spending 3 Movement Allowance). Additionally this player may attempt a Block action whilst Prone with an Agility test at +1.
If they pass, they can stand up and make the block as usual. If they fail, the player remains Prone and ends their activation.</t>
  </si>
  <si>
    <t>Saut</t>
  </si>
  <si>
    <t xml:space="preserve">During their movement, instead of jumping over a Prone/Stunned player (pg 45) this player can Leap over any adjacent square, including unoccupied squares and squares occupied by Standing players.
Additionally this player may reduce any negative modifier when Jumping/Leaping by 1 to a minimum of -1. A player may not have Leap and Pogo Stick. </t>
  </si>
  <si>
    <t>Sournois</t>
  </si>
  <si>
    <t>When this player performs a Foul action they are not Sent-off for committing a Foul if the Armour roll is a natural double. They are still Sent-off is the Injury roll is a natural double. 
Additionally the activation of this player does not have to end when they make the Foul - they may continue moving afterwards if you want them to do so.</t>
  </si>
  <si>
    <t>Sprint</t>
  </si>
  <si>
    <t>When this player performs any action that includes movement, they may Rush up to three times instead of the normal two times.</t>
  </si>
  <si>
    <t>Tacle plongeant</t>
  </si>
  <si>
    <t>Should an active opposition player that is attempting to Dodge/Jump/Leap out of a square where they were Marked by this player pass their Agility test, you may declare using this Skill.
Your opponent subtracts 2 from their result and your player is Placed Prone in the square their player left. Multiple players cannot use this Skill at once. The penalty still applies if re-rolled.</t>
  </si>
  <si>
    <t>Arracher le ballon</t>
  </si>
  <si>
    <t>When this player targets an opposition player that is in possession of the ball with a block and pushes them back with the result, they drop the ball and it bounces from the square that they were pushed
 back to. Sure Hands and Monstrous Mouth prevent this skill from working.</t>
  </si>
  <si>
    <t>When a Both Down result is applied during a Block action, this player may choose to ignore it and not be Knocked Down (see page 57)</t>
  </si>
  <si>
    <t xml:space="preserve">Every time this player makes a block, they must follow-up if the target is pushed back. If the player successfully follows up, they must immediately make a second block if the player is still standing. If part 
of a Blitz, this second block costs a point of movement which must be Rushed for. If the player has made all available Rushes already, do not make the second block. </t>
  </si>
  <si>
    <t>Intrépide</t>
  </si>
  <si>
    <t>When this player performs a block (on its own or as part of a Blitz action), if the nominated target has a higher Strength than this player before assists are considered but after any other modifiers, roll a D6
and add your Strength. If the total is higher than the target's Strength, increase your Strength to that value for this block, then apply all assists, otherwise use the normal value. Roll for each block made.</t>
  </si>
  <si>
    <t>Joueur déloyal (+1)</t>
  </si>
  <si>
    <t>When this player commits a Foul action, add the value in brackets to either the Armour or Injury roll - you may choose AFTER the roll.</t>
  </si>
  <si>
    <t>If this player is nominated to be the kicking player in the kick-off, you may choose to halve the number of squares the ball deviates, rounding down. You must not be on the line of scrimmage or wings to kick.</t>
  </si>
  <si>
    <t>Lutte</t>
  </si>
  <si>
    <t>This player may use this skill when a Both Down result is applied, both offensively or defensively. Instead of the normal Both Down rules both players are Placed Prone.</t>
  </si>
  <si>
    <t>If this player is pushed back as a result of any block dice result being applied against them, they may choose to prevent the opposing player from following up. This does not prevent a Blitzing player from
 moving after the block is resolved. Cannot be used on chain pushes, Ball&amp;Chain players or Juggernaut players that are Blitzing.</t>
  </si>
  <si>
    <t>Poursuite</t>
  </si>
  <si>
    <t>When an opposing player voluntarily leaves a square that this player is Marking, they may roll D6 + MA - (opposing player's MA). If the result is a natural 6 or 6+, your player may follow up into the vacated 
square without needing to Dodge. Otherwise nothing happens. Only one player with Shadowing may attempt to use it on one square of movement, but it can be used any number of times.</t>
  </si>
  <si>
    <t>Prise sûre</t>
  </si>
  <si>
    <t>This player may re-roll any attempt to pick up the ball. Strip Ball does not work against this player. Bouncing balls and throw-ins are not pick ups, they are catches.</t>
  </si>
  <si>
    <t>Pro</t>
  </si>
  <si>
    <t>During their activation, this player may attempt to re-roll one die, which may be part of a multiple dice roll but cannot be for an Armour/Injury/Casualty roll.
 On a 3+ on a D6 you get the re-roll; on a 1-2 the original roll stands. This counts as your re-roll for the roll regardless.</t>
  </si>
  <si>
    <t>Tacle</t>
  </si>
  <si>
    <t>When an active opposition player attempts to move from a square that this player was Marking, they cannot use the Dodge skill to re-roll. Players this player blocks cannot use Dodge on Defender Stumbles.</t>
  </si>
  <si>
    <t>Bras supplémentaires</t>
  </si>
  <si>
    <t>This player may apply a +1 modifier when they try to interfere with a pass or pick up/catch the ball.</t>
  </si>
  <si>
    <t>When this player performs a block as part of a Blitz action they have +1 Strength. This applies before any other modifiers or skills.</t>
  </si>
  <si>
    <t>Deux têtes</t>
  </si>
  <si>
    <t>This player may apply a +1 to the Agility test when trying to Dodge</t>
  </si>
  <si>
    <t>Grande gueule</t>
  </si>
  <si>
    <t>This player may re-roll any failed attempt to catch the Ball. Additionally Strip Ball does not work on this player.</t>
  </si>
  <si>
    <t>Griffes</t>
  </si>
  <si>
    <t>When you make an Armour roll against an opposition player that was Knocked Down as the result of a block this player performed, a roll of 8+ before any modifiers always breaks armour.</t>
  </si>
  <si>
    <t>Main démesurée</t>
  </si>
  <si>
    <t>This player may ignore any modifiers for being Marked and Pouring Rain weather conditions when picking up the ball.</t>
  </si>
  <si>
    <t>Peau de fer</t>
  </si>
  <si>
    <t>The Claws skill does not work on this player.</t>
  </si>
  <si>
    <t>Présence perturbante</t>
  </si>
  <si>
    <t>When an opposition player performs a Pass/Throw Team-mate/Throw Bomb action; attempts to intefere with a pass or catch the ball: they take a -1 modifier for every player with this skill within 3 squares, 
even if they are Prone/Stunned or have lost their Tackle Zone.</t>
  </si>
  <si>
    <t>Queue préhensile</t>
  </si>
  <si>
    <t>When an active opposition player to Dodge/Leap/Jump from a square that this player was Marking, they take an additional -1 modifier. Does not stack with other players with Prehensile Tail.</t>
  </si>
  <si>
    <t>Répulsion</t>
  </si>
  <si>
    <t>When an opposing player declares a Block/Blitz/Special action targetting this player, they must first roll a D6 even if this player has lost their Tackle Zone
 - on a 1 they cannot perform the declared action and their activation is wasted</t>
  </si>
  <si>
    <t>Tentacules</t>
  </si>
  <si>
    <t>This player can use this skill when an opposing player they are Marking tries to voluntarily move - roll D6 + ST - (opposing player's ST). On a natural 6 or 6+, they cannot move. On a natural 1 or 1-5
the player may continue moving. Only one Tentacles player can use the skill on each square of movement but it can be used any number of times a turn.</t>
  </si>
  <si>
    <t>Très longues jambes</t>
  </si>
  <si>
    <t>Reduce penalties on Jump/Leap rolls by 1 to a minimum of -1. Gain +2 to rolls to interfere with a pass. Ignores the Cloud Burster passing skill.</t>
  </si>
  <si>
    <t>Canonnier</t>
  </si>
  <si>
    <t>When this player performs a Long Pass/Long Bomb Pass action you may apply an additional +1 modifier to the Passing Ability test.</t>
  </si>
  <si>
    <t>Chef</t>
  </si>
  <si>
    <t>A team with one or more players with this skill gains an extra team re-roll that can only be used if a player with Leader is on the pitch, even if Prone/Stunned/lost their Tackle Zone. 
You DO NOT refresh this re-roll at half time/extra time but you may carry it over to the second half if unused in the first half. Cannot be lost to the Halfling Master Chef.</t>
  </si>
  <si>
    <t>If this player is nominated as the target of a block or special action that replaces a block, they may immediately make a Quick Pass. After the pass is resolved, resume the block. This cannot cause turnover.</t>
  </si>
  <si>
    <t>Fumblerooskie</t>
  </si>
  <si>
    <t>When this player performs a Move or Blitz action whilst holding the ball, they may choose to drop the ball in a square they just vacated. It does not bounce. Does not cause a turnover.</t>
  </si>
  <si>
    <t>Nerfs d'acier</t>
  </si>
  <si>
    <t>Ignore modifiers from being Marked when performing a Pass action, catching the ball or interfering with a pass with this player.</t>
  </si>
  <si>
    <t>This player may re-roll any failed Passing Ability test when performing a Pass action</t>
  </si>
  <si>
    <t>Passe assurée</t>
  </si>
  <si>
    <t>Should this player fumble a Pass action, the ball is not dropped or bounced - instead the player keeps the ball, ends their activation and no turnover is caused.</t>
  </si>
  <si>
    <t>Passe dans la course</t>
  </si>
  <si>
    <t>A player with this skill may continue moving after making a Quick Pass.</t>
  </si>
  <si>
    <t>Passe désespérée</t>
  </si>
  <si>
    <t>When this player performs a Pass or Throw Bomb action, you may choose to target any square on the pitch. Make a Passing Ability test but treat accurate as inaccurate (so will scatter three times).
A Hail Mary Pass cannot be interfered with and cannot be made in a Blizzard. Hail Mary Pass does NOT work on Throw Team-Mate actions.</t>
  </si>
  <si>
    <t>Perce-Nuages</t>
  </si>
  <si>
    <t>When this player makes a Long Pass or Long Bomb Pass action, you may choose to make the opposing coach re-roll a successful attempt to interfere with the pass.</t>
  </si>
  <si>
    <t>Précision</t>
  </si>
  <si>
    <t>When this player performs a Quick Pass or Short Pass, gain +1 to the Passing ability test.</t>
  </si>
  <si>
    <t>Sur le ballon</t>
  </si>
  <si>
    <t>This player may move 3 squares when an opposing player is about to throw a pass, interrupting the turn, just after the target of the pass is declared. Falling Over is only a turnover if in response to a Dump Off. 
After Step 2 of the Start of Drive sequence, one player with this skill on the receiving team may move 3 squares if the ball does not touchback, without entering the other team's half.</t>
  </si>
  <si>
    <t>Arm Bar</t>
  </si>
  <si>
    <t xml:space="preserve">If an opposition player Fell Over leaving a square Marked by one or more players with this skill, add +1 to the Armour/Injury roll, choosing which one after the Armour Roll even if this player is now Prone. </t>
  </si>
  <si>
    <t>Bagarreur</t>
  </si>
  <si>
    <t>When this player performs a block that is not part of a Blitz action, they may re-roll a single Both Down result.</t>
  </si>
  <si>
    <t>Blocage multiple</t>
  </si>
  <si>
    <t>When this player performs a Block action on its own (i.e. not whilst Blitzing), they may choose to perform two Block actions against two different players they are Marking, reducing this player's Strength by 2 for both blocks
Both Blocks happen simultaneously, so resolve both if the first one results in this player going Prone. You cannot follow-up whilst doing this, and so cannot use Frenzy for these actions.</t>
  </si>
  <si>
    <t>Bras puissant</t>
  </si>
  <si>
    <t>Can only by taken by players with the Throw Team-Mate skill. Adds +1 to the Passing Ability test of Throw Team-Mate actions.</t>
  </si>
  <si>
    <t>Châtaigne (+1)</t>
  </si>
  <si>
    <t>When an opposition player is Knocked Down as a result of a block that this player performed, you may add the bracketed value to the Armour or Injury roll, chosen after the Armour roll. Cannot be used with Stab/Chainsaw.</t>
  </si>
  <si>
    <t>Crâne épais</t>
  </si>
  <si>
    <t>If this player is Stunty, treat results of 7 on the Injury table as Stunned rather than Knocked Out. Otherwise treat results of 8 as Stunned instead. Stunty-8 and non-Stunty-9 results are still Knocked Out results.</t>
  </si>
  <si>
    <t>Esquive en force</t>
  </si>
  <si>
    <t>Once during their activation, after making an Agility test in order to Dodge, add +1 if Strength 4 or less or +2 if Strength 5 or more.</t>
  </si>
  <si>
    <t>Garde</t>
  </si>
  <si>
    <t>This player can offer both offensive and defensive assists regardless of how many opposition players are Marking them.</t>
  </si>
  <si>
    <t>Juggernaut</t>
  </si>
  <si>
    <t>When this player performs a Block action as part of a Blitz action, they may choose to treat a Both Down result as a Push Back result, and the target cannot use Fend, Stand Firm or Wrestle.</t>
  </si>
  <si>
    <t>Marteau-pilon</t>
  </si>
  <si>
    <t>When an opposition player is Knocked Down by this player's block (even if Blitzing), this player may immediately Foul the target if they are still adjacent and standing. Place this player Prone and end their activation.</t>
  </si>
  <si>
    <t>Projection</t>
  </si>
  <si>
    <t>Prevents the use of Side Step on players that you block. When this player performs a block that is not part of a Blitz action, push backs may choose any unoccupied square adjacent to the target. 
Cannot be used if there no unoccupied squares adjacent to the target.</t>
  </si>
  <si>
    <t>Stabilité</t>
  </si>
  <si>
    <t>This player may choose not to be moved by push components of block results and/or chain pushes into them. The whole chain does not move in the case of a chain push. This does not prevent Frenzy.</t>
  </si>
  <si>
    <t>Animosité</t>
  </si>
  <si>
    <t>Trait</t>
  </si>
  <si>
    <t>This player dislikes the bracketed type of players and must make a D6 roll before performing a Hand-Off or Pass action to give the ball to this type of player. On a 1, retain the ball and end their activation.
Animosity does not extend to Star Players or Mercenaries, even if they would appear to belong to the described group.</t>
  </si>
  <si>
    <t>Arme secrète</t>
  </si>
  <si>
    <t>When a drive that this player participated in (i.e. was on the pitch for any amount of time) ends, this player is sent off for committing a Foul (p63) - you may Argue the Call or Bribe as usual.</t>
  </si>
  <si>
    <t>Bombardier</t>
  </si>
  <si>
    <t>May use the Throw Bomb action if Standing at the start of their activation. Does not count as Pass/Throw Team-Mate for the turn. One Throw Bomb action/turn. Acts like a Pass, except Bombs don't bounce; fumbles land in
this player's square; explode in empty squares; players holding balls can catch Bombs; all Pass skills work normally except On The Ball. If a player catches a Bomb roll D6, on a 4+ it explodes otherwise that player 
immediately throws it. Bombs leaving the pitch explode harmlessly (to players). When it explodes, 4+ each to hit each adjacent square, always hits current square. Standing players that are hit are Knocked Down, 
Armour rolls against Prone/Stunned players. May apply +1 to Armour/Injury rolls, choose after Armour roll. Page 83.</t>
  </si>
  <si>
    <t>Botter de coéquipier</t>
  </si>
  <si>
    <t>Once per team turn, in addition to another player performing either a Pass or Throw Team-Mate, a single player with this trait may perform a Kick Team-Mate action on an adjacent Standing Right Stuff friendly player.
This works like a Throw Team-Mate action (p52), but Fumbles instead make an Injury roll treating Stunned as Knocked Out, using Mighty Blow if you have it. If the team-mate had the ball, bounce it from their square.</t>
  </si>
  <si>
    <t>Cerveau lent</t>
  </si>
  <si>
    <t>When this player is activated even if Prone or lost Tackle Zone, roll D6. On a 2+, continue as normal. On a 1, end the activation and this player loses their Tackle Zone until they can successfully activate. 
Counts as using unique actions like Pass or Blitz</t>
  </si>
  <si>
    <t>Chaîne et boulet</t>
  </si>
  <si>
    <t>See page 82 - Moves using the Throw-In Template, ignoring the Dodge rules. If moves into any Standing Player, block them following up if pushed back. Push back Prone/Stunned players that are moved into, rolling Armour. 
When falling over from Rushing into a player, push back that player and Fall Over in the square they were in. Ignores Foul Appearance. May not pick up ball. Falling Over or Knocking Down this player always breaks Armour
This player can never take the Diving Tackle, Frenzy, Grab, Leap, Multiple Block, On The Ball or Shadowing skills. This player may only perform the above described action.</t>
  </si>
  <si>
    <t>Contagieux</t>
  </si>
  <si>
    <t>Once per game, raise a dead opposing player than died as a result of a Block or Foul that a player with this trait performed. The player must be ST 3 or less and NOT have Stunty/Regeneration. Add a Rotter Lineman
 to your Reserves. This may take you above 16 players. You may hire this player as if they were a Journeyman in the post-game sequence, but must have 16 players or less after the post-match sequence</t>
  </si>
  <si>
    <t>Décomposition</t>
  </si>
  <si>
    <t>Add a +1 modifier to rolls on the Casualty table against this player.</t>
  </si>
  <si>
    <t>Déferlement</t>
  </si>
  <si>
    <t>During each Start of Drive sequence after Step 2 but before Step 3, you may remove D3 Swarming players from your Reserves and set them up in your half, not on the Line of Scrimmage or in a Wide Zone. 
You may not place more than the number of Swarming players originally set up - for example if 2 Swarming players were initially set up and you roll a 3 on the D3 you can only set up 2 more Swarming players</t>
  </si>
  <si>
    <t>Echasse à ressort</t>
  </si>
  <si>
    <t>During their movement, instead of Jumping over a single square that is occupied by a Prone/Stunned player this player may Leap over empty/Standing player squares. 
Ignore all modifiers from Marking the start/end squares.This player can never have the Leap skill.</t>
  </si>
  <si>
    <t>Fureur débridée</t>
  </si>
  <si>
    <t>When this player is activated, even if they are Prone/have lost their Tackle Zone, after declaring their action roll D6 adding 2 if the action is Block or Blitz. On a 4+, continue as normal. 
On a 1-3, their activation ends, wasting any unique actions like Pass or Blitz for the turn. They do keep their Tackle Zones unlike Bone Head or Really Stupid.</t>
  </si>
  <si>
    <t>Gerbe de vomi</t>
  </si>
  <si>
    <t>Instead of performing a block, nominate an adjacent Standing opposing player. Roll D6 - on a 1, vomit on yourself; 2+ vomit on the target. The vomitee has an unmodified Armour roll made against them, placing them
Prone and making an Injury roll if Armour is broken. Otherwise nothing happens. A player may not Projectile Vomit more than once (and so cannot be used with Frenzy or Multiple Block)</t>
  </si>
  <si>
    <t>Gros débile</t>
  </si>
  <si>
    <t>When this player is activated even if Prone or lost Tackle Zone, roll D6 adding 2 if there is an adjacent Standing friendly player without Really Stupid. On a 4+, continue as normal. 
On a 1-3, end the activation and this player loses their Tackle Zone until they can successfully activate. Counts as using unique actions like Pass or Blitz</t>
  </si>
  <si>
    <t>Ivrogne</t>
  </si>
  <si>
    <t>This player suffers a -1 penalty to the dice roll when attempting to Rush.</t>
  </si>
  <si>
    <t>Lancer de coéquipier</t>
  </si>
  <si>
    <t>May throw a Right Stuff friendly player with the Throw Team-Mate action as described on page 52.</t>
  </si>
  <si>
    <t>Microbe</t>
  </si>
  <si>
    <t>This player may apply a +1 modifier to any Dodge Agility tests. However, this player does not inflict a penalty for opposing players Dodging into their Tackle Zones.</t>
  </si>
  <si>
    <t>Minus</t>
  </si>
  <si>
    <t>Ignore penalties for Tackle Zones of opposing players when Dodging unless this player also has Bombadier/Chainsaw/Swoop. Opponents gain +1 to interfere with passes this player makes. Stunty players use the
 following Injury Table when hurt in any way: 2-6 Stunned; 7-8 KO'd; 9 Badly Hurt; 10+ Casualty! Thick Skull Stunties treat rolls of 7 as Stunned.</t>
  </si>
  <si>
    <t>Pick-me-up</t>
  </si>
  <si>
    <t>At the end of the opposition's team turn, roll a D6 for each Prone, non-Stunned team-mate within three squares of one or more Standing players with this trait. On a 5+, the Prone player may immediately stand up.</t>
  </si>
  <si>
    <t>Piqué</t>
  </si>
  <si>
    <t>If this player is thrown by a team-mate (p52), use the Throw-In template instead of scattering, facing an End/Sideline and move D3 squares in that direction.</t>
  </si>
  <si>
    <t>Poids plume</t>
  </si>
  <si>
    <t>If this player is Strength 3 or less, they may be thrown by a player with Throw Team-Mate - see page 52.</t>
  </si>
  <si>
    <t>Poignard</t>
  </si>
  <si>
    <t>Instead of making a block as part of an action, instead roll Armour against your "block" target. If you break Armour, place them Prone and roll Injury, otherwise nothing happens. The Injury roll cannot be modified in any way. 
If Stab is used during a Blitz, it ends the activation. Any number of players with Stab may use it in a turn.</t>
  </si>
  <si>
    <t>Prendre racine</t>
  </si>
  <si>
    <t>When this player is activated even if Prone or lost Tackle Zone, roll D6 . On a 2+, continue as normal. On a 1, end the activation and this player cannot move out of their square, voluntarily or not, until they are Knocked 
Down, Placed Prone or the drive ends. On a 2+ continue normally. A prone Rooted player can still stand up, but cannot move until prone again.</t>
  </si>
  <si>
    <t>Regard hypnotique</t>
  </si>
  <si>
    <t>Any number of players may perform a Hypnotic Gaze Special Action as their activation in a turn, optionally moving and then targetting an adjacent Standing opposition player with a Tackle Zone that this player is Marking.
Make an Agility Test with -1 per player Marking this player other than the target. If successful the target loses their Tackle Zone until their next activation. You may not continue moving after Gazing.</t>
  </si>
  <si>
    <t>After a Casualty roll is performed against this player, roll a D6. On a 4+, that player suffers no effects and is placed in Reserves. The Casualty still counts for SPP. On a 1-3. the Casualty results apply.</t>
  </si>
  <si>
    <t>Sans les mains</t>
  </si>
  <si>
    <t>This player is unable to take possession of the ball and may not pick up/pass/catch/interfere with a pass. Any attempt to do so fails, bouncing the ball. If this player voluntarily moves on to the ball, bounce it and turnover.</t>
  </si>
  <si>
    <t>Sauvagerie animale</t>
  </si>
  <si>
    <t>When you declare an action with this player even if Prone, roll a D6 adding +2 if it is a Block or a Blitz action. On a 4+, continue as normal. On a 1-3, choose an adjacent standing friendly player and Knock them Down. 
This is not a turnover unless that player was holding the ball. After rolling Armour/Injury using any relevant skills, continue as normal. If no valid target is adjacent, this player loses their Tackle Zone and ends their activation</t>
  </si>
  <si>
    <t>Solitaire (+X)</t>
  </si>
  <si>
    <t>If this player wants to use a Team Re-Roll, first roll a D6. If the roll matches the bracketed value the re-roll may proceed; otherwise the Team Re-roll is wasted (but still spent)</t>
  </si>
  <si>
    <t>Timmm-ber !</t>
  </si>
  <si>
    <t>If this player has a MA of 2 or less, they gain a +1 modifier to rolls to stand up (p44) for each Open Standing friendly player that is adjacent to them. A natural 1 is always a failure.</t>
  </si>
  <si>
    <t>Toujours affamé</t>
  </si>
  <si>
    <t>If this player wants to perform a Throw Team-Mate action, roll a D6. On a 2+, carry on as normal. On a 1, roll another D6. On a 2+, fumble the player (page 53). 
On a 1, the team-mate is eaten and is dead regardless of Regeneration, Apothecaries or any other effect that can save non-digested players. If they were holding the ball it bounces from this player.</t>
  </si>
  <si>
    <t>Tronçonneuse</t>
  </si>
  <si>
    <t>Instead of making a block, roll D6. On a 2+ hit the "block" target, on a 1 hit yourself. Roll Armour at +3. If Armour is broken, place them Prone and roll Injury, otherwise nothing happens. 
One use/turn and if Blitzing ends movement. If this player Fall Over or is Knocked Down, add +3 to the Armour roll against them. If opponent in block falls down from Both Down, add +3 to Armour. 
When Fouling with this player, first roll to see if it kick backs as above. If they Foul, add +3 to the Armour roll.</t>
  </si>
  <si>
    <t>Code Joueur</t>
  </si>
  <si>
    <t>RPM</t>
  </si>
  <si>
    <t>BP</t>
  </si>
  <si>
    <t>CP</t>
  </si>
  <si>
    <t>SP 1</t>
  </si>
  <si>
    <t>SP 2</t>
  </si>
  <si>
    <t>TOTAL
DE SPP</t>
  </si>
  <si>
    <t>COÛT</t>
  </si>
  <si>
    <t>VALEUR ACTUELLE</t>
  </si>
  <si>
    <t>TRÉSORERIE</t>
  </si>
  <si>
    <t>TOTAL DE TOUCHDOWNS</t>
  </si>
  <si>
    <t>VALEUR D'ÉQUIPE</t>
  </si>
  <si>
    <t>APOTHICAIRE</t>
  </si>
  <si>
    <t>CHEERLEADERS</t>
  </si>
  <si>
    <t>COACHS ASSISTANTS</t>
  </si>
  <si>
    <t>RELANCES D'ÉQUIPE</t>
  </si>
  <si>
    <t>VALEUR D'ÉQUIPE ACTUELLE</t>
  </si>
  <si>
    <t>RÈGLES SPÉCIALES</t>
  </si>
  <si>
    <t>NOM D'ÉQUIPE</t>
  </si>
  <si>
    <t>RACE</t>
  </si>
  <si>
    <t>COACH</t>
  </si>
  <si>
    <t>BONUS/MALUS</t>
  </si>
  <si>
    <t>PRINCIP.</t>
  </si>
  <si>
    <t>SECOND.</t>
  </si>
  <si>
    <t>Type compétence</t>
  </si>
  <si>
    <t>Compétence secondaire</t>
  </si>
  <si>
    <t>Compétence principale</t>
  </si>
  <si>
    <t>Frappe précise</t>
  </si>
  <si>
    <t>EXPÉRIMENTÉ</t>
  </si>
  <si>
    <t>VÉTÉRAN</t>
  </si>
  <si>
    <t>FUTURE STAR</t>
  </si>
  <si>
    <t>STAR</t>
  </si>
  <si>
    <t>SUPER STAR</t>
  </si>
  <si>
    <t>LÉGENDE</t>
  </si>
  <si>
    <t>RT</t>
  </si>
  <si>
    <t>Griffes, Intrépide, Esquive, Frénésie, Rétablissement, Solitaire (4+), Sans les mains, Glissade contrôlée, Minus, Microbe</t>
  </si>
  <si>
    <t>Canonnier, Passe désespérée, Solitaire (4+), Passe, Arme secrète, Prise sûre, Crâne épais</t>
  </si>
  <si>
    <t>Intrépide, Solitaire (4+), Glissade contrôlée, Crâne épais</t>
  </si>
  <si>
    <t>Tronçonneuse, Solitaire (4+), Arme secrète</t>
  </si>
  <si>
    <t>Esquive, Solitaire (4+), Poids plume, Minus, Prise sûre</t>
  </si>
  <si>
    <t>Réception, Esquive, Regard hypnotique, Solitaire (4+). Nerfs d'acier, Sur le ballon</t>
  </si>
  <si>
    <t>Blocage, Intrépide, Esquive, Rétablissement, Solitaire (4+)</t>
  </si>
  <si>
    <t>Blocage, Solitaire (4+), Châtaigne (+1)</t>
  </si>
  <si>
    <t>Blocage, Solitaire (4+), Châtaigne (+2), Crâne épais, Lancer de coéquipier</t>
  </si>
  <si>
    <t>Blocage, Rétablissement, Solitaire (4+), Châtaigne (+1), Crâne épais</t>
  </si>
  <si>
    <t>Précision, Esquive, Solitaire (3+), Passe, Glissade contrôlée, Prise sûre</t>
  </si>
  <si>
    <t>Précision, Solitaire (4+), Nerfs d'acier, Passe, Régénération, Prise sûre, Crâne épais</t>
  </si>
  <si>
    <t>Cerveau lent, Botter de coéquipier, Solitaire (4+), Châtaigne (+1), Crâne épais</t>
  </si>
  <si>
    <t>Frénésie, Cornes, Solitaire (4+), Châtaigne (+1), Crâne épais, Fureur débridée</t>
  </si>
  <si>
    <t>Griffes, Présence perturbante, Juggernaut, Solitaire (4+), Châtaigne (+1)</t>
  </si>
  <si>
    <t>Présence perturbante, Esquive, Répulsion, Rétablissement, Solitaire (4+), Sans les mains, Régénération, Poursuite, Glissade contrôlée</t>
  </si>
  <si>
    <t>Blocage, Esquive, Parade, Solitaire (3+), Sprint, Équilibre</t>
  </si>
  <si>
    <t>Blocage, Intrépide, Frénésie, Solitaire (4+), Blocage multiple, Crâne épais</t>
  </si>
  <si>
    <t>Griffes, Frénésie, Solitaire (4+), Châtaigne (+1), Queue préhensile, Crâne épais, Fureur débridée</t>
  </si>
  <si>
    <t>Présence perturbante, Juggernaut, Solitaire (4+), Châtaigne (+1), Queue préhensile, Régénération, Équilibre</t>
  </si>
  <si>
    <t>Esquive, Bras supplémentaires, Solitaire (4+), Queue préhensile, Deux têtes</t>
  </si>
  <si>
    <t>Blocage, Garde, Solitaire (3+), Tacle</t>
  </si>
  <si>
    <t>Blocage, Solitaire (4+), Châtaigne (+1), Tacle</t>
  </si>
  <si>
    <t>Blocage, Cornes, Juggernaut, Solitaire (4+), Sans les mains, Tacle, Crâne épais</t>
  </si>
  <si>
    <t>Chaîne et boulet, Solitaire (4+), Châtaigne (+1), Sans les mains, Queue préhensile, Arme secrète</t>
  </si>
  <si>
    <t>Blocage, Joueur déloyal (+2), Solitaire (4+), Châtaigne (+1), Sournois</t>
  </si>
  <si>
    <t>Esquive, Frénésie, Rétablissement, Juggernaut, Saut, Solitaire (4+)</t>
  </si>
  <si>
    <t>Bombardier, Présence perturbante, Esquive, Solitaire (3+), Glissade contrôlée, Sournois, Poignard, Minus</t>
  </si>
  <si>
    <t>Blocage, Ivrogne, Solitaire (4+), Crâne épais</t>
  </si>
  <si>
    <t>Précision, Solitaire (4+), Nerfs d'acier, Passe, Passe assurée, Prise sûre</t>
  </si>
  <si>
    <t>Réception, Griffes, Frénésie, Solitaire (4+), Régénération, Lutte</t>
  </si>
  <si>
    <t>Eagle Warrior Linewoman</t>
  </si>
  <si>
    <t>Piranha Warrior Blitzer</t>
  </si>
  <si>
    <t>Python Warrior Thrower</t>
  </si>
  <si>
    <t>Esquive, Hit and Run, Rétablissement</t>
  </si>
  <si>
    <t>Esquive, Passe, Sur le ballon, Passe assurée</t>
  </si>
  <si>
    <t>Défenseur, Esquive</t>
  </si>
  <si>
    <t>Jaguar Warrior Blocker</t>
  </si>
  <si>
    <t>Glotl Stop</t>
  </si>
  <si>
    <t>Sauvagerie animale, Frénésie, Solitaire (4+), Châtaigne (+1), Queue préhensile, Stabilité, Crâner épais</t>
  </si>
  <si>
    <t>Boa Kon'ssstriktr</t>
  </si>
  <si>
    <t>Esquive, Regard hypnotique, Solitaire (4+), Queue préhensile, Libération contrôlée, Glissade contrôlée</t>
  </si>
  <si>
    <t>Estelle La Veneaux</t>
  </si>
  <si>
    <t>Présence perturbante, Esquive, Garde, Solitaire (4+), Glissade contrôlée</t>
  </si>
  <si>
    <t>3+</t>
  </si>
  <si>
    <t>4+</t>
  </si>
  <si>
    <t>Vampire Thrower</t>
  </si>
  <si>
    <t>Vampire Runner</t>
  </si>
  <si>
    <t>9+</t>
  </si>
  <si>
    <t>Soir de sang (2+), Regard hypnotique, Passe, Régénération</t>
  </si>
  <si>
    <t>Soif de sang (3+), Regard hypnotique, Juggernaut, Régénération</t>
  </si>
  <si>
    <t>Soir de sang (2+), Regard hypnotique, Régénération</t>
  </si>
  <si>
    <t>Vargheist</t>
  </si>
  <si>
    <t>Soir de sang (3+), Griffes, Frénésie, Solitaire (4+), Régénération</t>
  </si>
  <si>
    <t>Seigneur Vampire</t>
  </si>
  <si>
    <t>Ivan Deathshroud</t>
  </si>
  <si>
    <t>Blocage, Regard hypnotique, Solitaire (4+), Régénération, Glissade contrôlée</t>
  </si>
  <si>
    <t>Soif de sang (2+), Esquive, Regard hypnotique, Rétablissement, Solitaire (4+), Régénération</t>
  </si>
  <si>
    <t>Blocage, Présence perturbante, Juggernaut, Solitaire (4+), Régénération, Arracher le ballon, Tacle</t>
  </si>
  <si>
    <t>Cindy Piewhistle</t>
  </si>
  <si>
    <t>Précision, Bombardier, Esquive, Solitaire (4+), Arme secrète, Minus</t>
  </si>
  <si>
    <t>Joue pour</t>
  </si>
  <si>
    <t>Puggy Baconbreath</t>
  </si>
  <si>
    <t>Halfling Luck: Once per game, Puggy may re-roll one dice that was rolled either as a single dice, as part of a multiple dice roll, or as part of a dice pool (this cannot be a dice that was rolled as part of an Armour, Injury or Casualty roll).</t>
  </si>
  <si>
    <t>All You Can Eat: Once per game, Cindy may perform two Throw Bomb Special actions rather than one; though she must commit to doing so before making the first action. If she does, immediately after performing the second Throw Bomb Special action roll a D6. On a 1-3 Cindy is immediately Sent Off.</t>
  </si>
  <si>
    <t>Blocage, Esquive, Solitaire (3+), Nerfs d'acier, Poids plume, Minus</t>
  </si>
  <si>
    <t>Pointe de vitesse : Une fois par match, Roxanna peut tenter de Foncer trois fois au lieu de deux. Vous pouvez déclarer que vous utilisez cette règle après que Roxanna a Foncé deux fois.</t>
  </si>
  <si>
    <t>Ripper Bolgrot</t>
  </si>
  <si>
    <t>Projection, Solitaire (4+), Châtaigne (+1), Régénération, Lancer de Coéquipier</t>
  </si>
  <si>
    <t>Thinking Man's Troll: Once per half, Ripper may re-roll one dice that was rolled either as a single dice, as part of a multiple dice roll, or as part of dice pool (this cannot be a dice that was rolled as part of an Armour, Injury or Casualty roll).</t>
  </si>
  <si>
    <t>Bagarre des Terres Arides, Défi des Bas-Fonds</t>
  </si>
  <si>
    <t>Coupe Dé à Coudre Halfling, Classique du Vieux Monde</t>
  </si>
  <si>
    <t>Favoris de… , Défi des Bas-Fonds</t>
  </si>
  <si>
    <t>Toute équipe</t>
  </si>
  <si>
    <t>Spot de Sylvanie</t>
  </si>
  <si>
    <t>Nobbla Blackwart</t>
  </si>
  <si>
    <t>8+</t>
  </si>
  <si>
    <t>Blocage, Tronçonneuse, Esquive, Solitaire (4+), Arme secrète, Minus</t>
  </si>
  <si>
    <t>Coupe Dé à Coudre Halfling, Super-ligue de Lustrie, Classique du Vieux Monde</t>
  </si>
  <si>
    <t>Favoris de…</t>
  </si>
  <si>
    <t>Toute équipe, sauf Spot de Sylvanie</t>
  </si>
  <si>
    <t>Coupe Dé à Coudre Halfling, Classique du Vieux Monde, Super-ligue du Bord du Monde</t>
  </si>
  <si>
    <t>Coupe Dé à Coudre Halfling, Super-ligue de Lustrie, Classique du Vieux Monde, Super-ligue du Bord du Monde</t>
  </si>
  <si>
    <t>Spot de Sylvanie, Super-ligue du Bord du Monde</t>
  </si>
  <si>
    <t>Super-ligue de Lustrie, Ligue des Royaumes Elfiques</t>
  </si>
  <si>
    <t>Kick'em while they're down: Once per game, Nobbla may use the Chainsaw Attack Special action against a Prone or Stunned opposition player. This does not count as a Foul action and so Nobbla cannot be Sent-off when using this ability.</t>
  </si>
  <si>
    <t>Scrappa Sorehead</t>
  </si>
  <si>
    <t>Joueur déloyal (+1), Esquive, Solitaire (4+), Echasse à ressort, Poids plume, Sprint, Minus, Equilibre</t>
  </si>
  <si>
    <t>Dribl</t>
  </si>
  <si>
    <t>Drull</t>
  </si>
  <si>
    <t>Joueur déloyal (+1), Esquive, Solitaire (4+), Glissage contrôlée, Sournois, Minus</t>
  </si>
  <si>
    <t>Esquive, Solitaire (4+), Glissade contrôlée, Poignard, Minus</t>
  </si>
  <si>
    <t>Super-ligue de Lustrie</t>
  </si>
  <si>
    <t>Withergrasp Doubledrool</t>
  </si>
  <si>
    <t>Solitaire (4+), Queue préhensile, Tacle, Tentacules, Lutte</t>
  </si>
  <si>
    <t>Excuse Me, Are You a Zoat?: Once per game, when Zolcath is activated, he may gain the Hypnotic Gaze trait. You must declare this special rule is being used when Zolcath is activated.</t>
  </si>
  <si>
    <t>Savage Mauling: Once per game, when Wilhelm makes an Injury roll against an opposing player, he may choose to re-roll the result.</t>
  </si>
  <si>
    <t>Wisdom of the White Dwarf: Once per team turn, when one of Grombrindal’s team-mates that is in an adjacent square is activated, that player gains either the Break Tackle, Dauntless, Mighty Blow (+1), or Sure Feet skill until the end of their activation.</t>
  </si>
  <si>
    <t>Crushing Blow: Once per game, when an opposition player is Knocked Down as the result of a Block action, you may apply an additional +1 modifier to the Armour roll. This modifier may be applied after the roll has been made.</t>
  </si>
  <si>
    <t>Lord of Chaos: A team that includes Lord Borak gains an extra Team re-roll for the first half of the game. If this Team re-roll is not used during the first half, it may be carried over into the second half. However, if Lord Borak is removed from play before this re-roll is used, it is lost.</t>
  </si>
  <si>
    <t>Two for One: The Swift Twins must be hired as a pair and count as two Star Players. However if either Lucien or Valen is removed from play due to suffering a KO’ed or Casualty! result on the injury table, the other replaces the Loner (4+) trait with the Loner (2+) trait.</t>
  </si>
  <si>
    <t>Two for One: Grak and Crumbleberry must be hired as a pair and count as two Star Players. However if either Grak or Crumbleberry is removed from play due to suffering a KO’ed or Casualty! result on the injury table, the other replaces the Loner (4+) trait with the Loner (2+) trait.</t>
  </si>
  <si>
    <t>Strong Passing Game: Once per game, after making a Passing Ability test to perform a Pass action, Skrull may choose to modify the dice roll by adding his Strength characteristic to it.</t>
  </si>
  <si>
    <t>Pump Up the Crowd: Once per game, when Skrorg causes an opposition player to be removed as a Casualty as the result of a Block action, Skrorg’s controlling coach gains one team re-roll. If this re-roll has not been used by the end of the drive, it is lost.</t>
  </si>
  <si>
    <t>Skrorg Snowpelt</t>
  </si>
  <si>
    <t>Fury of the Blood God: Once per game, if Scyla rolls a 1 for his Unchannelled Fury roll after declaring a Block action, instead of applying the usual effects of Unchannelled Fury, Scyla may perform two Block actions instead.</t>
  </si>
  <si>
    <t>Ram: Once per game, when an opposition player is Knocked Down as the result of a Block action performed by Rumbelow, you may apply an additional +1 modifier to either the Armour or Injury roll. This modifier may be applied after the roll has been made.</t>
  </si>
  <si>
    <t>Sneakiest of the Lot: If your team includes the Black Gobbo, you may commit two Foul actions per team turn, provided one of your Foul actions is committed by the Black Gobbo himself.</t>
  </si>
  <si>
    <t>The Ballista: Once per game, if Morg fails the Passing Ability test when making a Pass action or a Throw Team-mate action, you may re-roll the D6.</t>
  </si>
  <si>
    <t>Maximum Carnage: Once per game, after Max performs a Chainsaw Attack Special action he may immediately perform another Chainsaw Attack Special action that targets a different player.</t>
  </si>
  <si>
    <t>Bilerot Vomitflesh</t>
  </si>
  <si>
    <t>Joueur déloyal (+1), Présence perturbante, Répulsion, Solitaire (4+)</t>
  </si>
  <si>
    <t>Putrid Regurgitation: Once per game, Bilerot may use the Projectile Vomit Special Action. This may still be used even if Bilerot has already performed a Block action this turn.</t>
  </si>
  <si>
    <t>Kiroth Krakeneye</t>
  </si>
  <si>
    <t>Black Ink: Once per game, at the star of any of his activations, Kiroth can choose an opposition player he is marking. The chosen player loses their Tackle Zone until they are next activated.</t>
  </si>
  <si>
    <t>Indomitable: Once per game, when Karla successfully rolls to use her Dauntless skill, she may increase her Strength characteristic to double that of the nominated target of her Block action.</t>
  </si>
  <si>
    <t>Indomitable: Once per game, when Willlow successfully rolls to use her Dauntless skill, she may increase her Strength characteristic to double that of the nominated target of her Block action.</t>
  </si>
  <si>
    <t>Raiding Party: Once per drive, whenever Ivar begins his activation, he may choose one Open player on his team within five squares. The chosen player may immediately move one square, ignoring Tackle Zones, though they must end this move Marking an opposition player.</t>
  </si>
  <si>
    <t>Dwarven Scourge: Once per game, when an opposition player is Knocked Down as a result of a Block action performed by Ivan, you may apply an additional +1 modifier to the Armour roll or Injury roll. If this is against a Dwarfen player from any team, this may instead be a +2 modifier.</t>
  </si>
  <si>
    <t>Old Pro: One per game, Helmut may use his Pro skill to re-roll a single dice rolled as part of an Armour roll.</t>
  </si>
  <si>
    <t>Treacherous: Once per game, if a team-mate in an adjacent square to Hakflem is in possession of the ball when Hakflem is activated, that player may immediately be Knocked Down and Hakflem may take possession of the ball. No turnover is caused as a result of using this special rule.</t>
  </si>
  <si>
    <t>Slayer: Once per game, when an opposition player with a Strength characteristic of 5 or more is Knocked Down as the result of a Block action performed by Grim, you may apply an additional +1 modifier to either the Armour or Injury roll. This modifier may be applied after the roll has been made.</t>
  </si>
  <si>
    <t>Consummate Professional: Once per game, Griff may re-roll one dice that was rolled either as a single roll, as part of a multiple dice roll or as part of a dice pool (this cannot be a dice that was rolled as part of an Armour, Injury or Casualty roll).</t>
  </si>
  <si>
    <t>Incorporeal: Once per game, after making an Agility test to dodge, Gretchen may choose to modify the dice roll by adding her Strength characteristic to it.</t>
  </si>
  <si>
    <t>Gored by the Bull: Once per game, when Grashnak performs a Blitz action, Grashnak may roll one additional Block dice against the opposition player, regardless of the opposition player’s Strength, to a maximum of three Block dice. If Grashnak performs a second Block action due to the Frenzy skill, this second Block action will also benefit from this rule.</t>
  </si>
  <si>
    <t>Primal Savagery: Once per game, when Glotl fails an Animal Savagery roll, it may lash out at an opposition player rather than a team mate.</t>
  </si>
  <si>
    <t>Favoris de …</t>
  </si>
  <si>
    <t>Brutal Block: Once per game, when Frank ‘n’ Stein makes an Injury roll against an opponents a result of a Block action, he may choose to add an additional +1 modifier to the Injury roll. This modifier may be applied after the roll has been made.</t>
  </si>
  <si>
    <t>Shot to Nothing: Once per game, when Gloriel performs a Pass action, she may gain the Hail Mary Pass skill. You must declare this special rules is being used when Gloriel is activated.</t>
  </si>
  <si>
    <t>Frenzied Rush: Once per game, when Glart performs a Blitz action, he may gain the Frenzy skill. You must declare this special rule is being used when Glart is activated. Glart may not use the Grab skill during a turn in which he uses this special rule.</t>
  </si>
  <si>
    <t>Fungus the Loon</t>
  </si>
  <si>
    <t>Whirling Dervish: Once per activation, Fungus may re-roll the D6 when determining which direction he moves in.</t>
  </si>
  <si>
    <t>Chaîne et boulet, Châtaigne (+1), Solitaire (4+), Sans les mains, Arme secrète, Minus</t>
  </si>
  <si>
    <t>Classique du Vieux Monde, Spot de Sylvanie</t>
  </si>
  <si>
    <t>Baleful Hex: One per game, at the beginning of Estelle’s activation, choose an opposition player within five squares and roll a D6. On a 2+ the chosen player loses their Tackle Zone and cannot be activated until the end of the opposition’s next team turn.</t>
  </si>
  <si>
    <t>Mesmerizing Gaze: Once per game, Eldril may re-roll a failed Agility test when attempting to use the Hypnotic Gaze trait.</t>
  </si>
  <si>
    <t>Reliable: If Deeproot fumbles a Throw Team-mate action, the player that was to be thrown will bounce as normal but will automatically land safely.</t>
  </si>
  <si>
    <t>Star of the Show: Once per game, when Count Luthor scores a touchdown, his controlling coach may gain one team re-roll. If this re-roll has not been used by the end of the next drive, it is lost.</t>
  </si>
  <si>
    <t>Tasty Morsel: Once per game, when Karina fails a Bloodlust roll, she may choose to bite an opposition player with a ST of 3 or lower as if they were a Thrall Lineman team-mate. Karina may note bite Star Players with this special rule.</t>
  </si>
  <si>
    <t>Captain Karina von Riesz</t>
  </si>
  <si>
    <t>Count Luthor von Drakenborg</t>
  </si>
  <si>
    <t>Tronçonneuse, Solitaire (4+), Régénération, Arme secrète, Stabilité, Crâne épais</t>
  </si>
  <si>
    <t>Blocage, Solitaire (4+), Châtaigne (+2), Stabilité, Bras musclé, Crâne épais, Lancer de coéquipier, Timmm-ber !</t>
  </si>
  <si>
    <t>Esquive en force, Solitaire (4+), Châtaigne (+1), Régénération, Stabilité, Crâne épais</t>
  </si>
  <si>
    <t>Blocage, Griffes, Projection, Juggernaut, Solitaire (4+), Stabilité</t>
  </si>
  <si>
    <t>Blocage, Intrépide, Solitaire (4+), Châtaigne (+1), Stabilité, Crâne épais</t>
  </si>
  <si>
    <t>Tronçonneuse, Solitaire (4+), Pro, Arme secrète, Stabilité</t>
  </si>
  <si>
    <t>Ghostly Flames: Once per half, when Bryce makes the Chainsaw Attack Special action as part of a Blitz action, he may add +4 to the Armour roll against an opponent rather +3.</t>
  </si>
  <si>
    <t>Précision, Bombardier, Esquive, Solitaire (4+), Poids plume, Arme secrète, Minus</t>
  </si>
  <si>
    <t>Look into my Eyes: Once per game, if Boa starts his activation marking an opposition player with the ball, he may roll a D6. On a 1, nothing happens. On a 2+ the opposition player loses possession of the ball, Boa immediately gains possession of the ball and Boa’s activation immediately ends.</t>
  </si>
  <si>
    <t>Blind Rage: Akhorne may choose to re-roll the D6 when rolling for the Dauntless skill.</t>
  </si>
  <si>
    <t>Helmut Wolf</t>
  </si>
  <si>
    <t>Bomber Dribblesnot</t>
  </si>
  <si>
    <t>NUMÉRO NAF</t>
  </si>
  <si>
    <t>Dark Elf Blitzer</t>
  </si>
  <si>
    <t>Dwarf Blitzer</t>
  </si>
  <si>
    <t>Dwarf Runner</t>
  </si>
  <si>
    <t>Dark Elf Runner</t>
  </si>
  <si>
    <t>High Elves Blitzer</t>
  </si>
  <si>
    <t>High Elves Catcher</t>
  </si>
  <si>
    <t>High Elves Thrower</t>
  </si>
  <si>
    <t>Human Blitzer</t>
  </si>
  <si>
    <t>Human Catcher</t>
  </si>
  <si>
    <t>Human Thrower</t>
  </si>
  <si>
    <t>Orc Blitzer</t>
  </si>
  <si>
    <t>Orc Thrower</t>
  </si>
  <si>
    <t>Slann Blitzer</t>
  </si>
  <si>
    <t>Slann Catcher</t>
  </si>
  <si>
    <t>Wood Elf Catcher</t>
  </si>
  <si>
    <t>Wood Elf Thrower</t>
  </si>
  <si>
    <t>Pro Elf Blitzer</t>
  </si>
  <si>
    <t>Pro Elf Catcher</t>
  </si>
  <si>
    <t>Pro Elf Thrower</t>
  </si>
  <si>
    <t>PETITE MONNAIE</t>
  </si>
  <si>
    <t>NOTES</t>
  </si>
  <si>
    <t>GAINS</t>
  </si>
  <si>
    <t>SCORE</t>
  </si>
  <si>
    <t>COUP DE POUCE EMPLOYÉS</t>
  </si>
  <si>
    <t>TV POST
MATCH</t>
  </si>
  <si>
    <t>NB
POINTS</t>
  </si>
  <si>
    <t>TOTAL D'ÉLIMINATIONS</t>
  </si>
  <si>
    <t>TOTAL D'INTERFÉRENCES DE PASSE</t>
  </si>
  <si>
    <t>TOTAL DE PASSES/LANCERS</t>
  </si>
  <si>
    <t>TOTAL D'AGRESSIONS RÉUSSIES</t>
  </si>
  <si>
    <t>PAGE</t>
  </si>
  <si>
    <t>VALEUR EN TV DES COMPÉTENCES</t>
  </si>
  <si>
    <t>FORMAT DE LA COMPÉTITION</t>
  </si>
  <si>
    <t>FANS DEVOUÉS ACHETÉS (5 max ; x 10 000)</t>
  </si>
  <si>
    <t>FANS DEVOUÉS INITIAUX</t>
  </si>
  <si>
    <t>FANS DEVOUÉS ACTUELS</t>
  </si>
  <si>
    <t>A/C</t>
  </si>
  <si>
    <t>MON EQUIPE
EQUIPE ADVERSE</t>
  </si>
  <si>
    <t>NUMERO DU MATCH</t>
  </si>
  <si>
    <t>FP</t>
  </si>
  <si>
    <t>?</t>
  </si>
  <si>
    <t>TV DEBUT MATCH</t>
  </si>
  <si>
    <t>Gnomes_1</t>
  </si>
  <si>
    <t>Gnomes_2</t>
  </si>
  <si>
    <t>Gnomes_3</t>
  </si>
  <si>
    <t>Gnomes_4</t>
  </si>
  <si>
    <t>Gnomes_5</t>
  </si>
  <si>
    <t>Gnomes</t>
  </si>
  <si>
    <t>Gnome Linemen</t>
  </si>
  <si>
    <t>Goblin Bruiser Linemen</t>
  </si>
  <si>
    <t>Beastman Runner Linemen</t>
  </si>
  <si>
    <t>Hobgoblin Linemen</t>
  </si>
  <si>
    <t>Renegade Human Linemen</t>
  </si>
  <si>
    <t>Dark Elf Linemen</t>
  </si>
  <si>
    <t>Dwarf Blocker Linemen</t>
  </si>
  <si>
    <t>Pro Elf Linemen</t>
  </si>
  <si>
    <t>Goblin Linemen</t>
  </si>
  <si>
    <t>Halfling Hopeful Linemen</t>
  </si>
  <si>
    <t>High Elves Linemen</t>
  </si>
  <si>
    <t>Human Linemen</t>
  </si>
  <si>
    <t>Imperial Retainer Linemen</t>
  </si>
  <si>
    <t>Skink Runner Linemen</t>
  </si>
  <si>
    <t>Zombie Linemen</t>
  </si>
  <si>
    <t>Norse Raider Linemen</t>
  </si>
  <si>
    <t>Rotter Linemen</t>
  </si>
  <si>
    <t>Gnoblar Linemen</t>
  </si>
  <si>
    <t>Old World Human Linemen</t>
  </si>
  <si>
    <t>Orc Linemen</t>
  </si>
  <si>
    <t>Skeleton Linemen</t>
  </si>
  <si>
    <t>Skaven Clanrat Linemen</t>
  </si>
  <si>
    <t>Slann Linemen</t>
  </si>
  <si>
    <t>Snotling Linemen</t>
  </si>
  <si>
    <t>Underworld Goblin Linemen</t>
  </si>
  <si>
    <t>Thrall Linemen</t>
  </si>
  <si>
    <t>Wood Elf Linemen</t>
  </si>
  <si>
    <t>Gnome Illusionist</t>
  </si>
  <si>
    <t>Woodland Fox</t>
  </si>
  <si>
    <t>Gnome Beastmaster</t>
  </si>
  <si>
    <t>Altern Forst Treeman</t>
  </si>
  <si>
    <t>Rétablissement, Poids plume, Minus, Lutte</t>
  </si>
  <si>
    <t>Esquive, Ma balle, Glissade Contrôlée, Minus</t>
  </si>
  <si>
    <t>Rétablissement, Minus, Farceur, Lutte</t>
  </si>
  <si>
    <t>Garde, Rétablissement, Minus, Lutte</t>
  </si>
  <si>
    <t>2+</t>
  </si>
  <si>
    <t>Présence perturbante, Répulsion, Solitaire (4+), Sur le ballon, Tacle, Tentacules</t>
  </si>
  <si>
    <t>Lutte, Esquive, Rétablissement, Saut, Solitaire (4+), Frénésie</t>
  </si>
  <si>
    <t>Asperon Thorn [BB3]</t>
  </si>
  <si>
    <t>Curnoth Darkwold [BB3]</t>
  </si>
  <si>
    <t>Sur le ballon, Passe désespérée, Solitaire (4+), Passe, Passe assurée, Prise sûre</t>
  </si>
  <si>
    <t>Spike! 17</t>
  </si>
  <si>
    <t>Spike! 16</t>
  </si>
  <si>
    <t>Spike! 15</t>
  </si>
  <si>
    <t>Rodney Roachbait</t>
  </si>
  <si>
    <t>Rowana Forestfoot</t>
  </si>
  <si>
    <t>Esquive, Délestage, Garde, Cornes, Rétablissement, Saut, Solitaire (4+)</t>
  </si>
  <si>
    <t>Catch of the Day: Once per half, if Rodney is Standing and begins his activation within 3 squares of a ball which is on the ground he may roll a D6. On a 1-2, nothing happens. On a 3+, Rodney immediately gains possession of the ball.</t>
  </si>
  <si>
    <t>Bounding Leap: Once per game, after declaring that she will Leap but before rolling any dicem Rowana may choose to use this special rule. If she does, Rowana suffers no negative modifiers for the Agility test to Leap and may choose to re-roll the result.</t>
  </si>
  <si>
    <t>Blast It: Once per game, when Barik makes a Hail Mary Pass, he may re-roll any scatter results for determining where the ball lanes, and any friendly player attempting to catch the ball gains an additional +1 modifier to the roll.</t>
  </si>
  <si>
    <t>Kaboom: Once per game, if an opposition player catches a Bomb thrown by Bomber, you can choose to have it explode immediately rather than rolling to see if the player can throw it again.</t>
  </si>
  <si>
    <t>Yoink: Once per game, when Scrappa attempts to interfere with a Pass action, he may roll a D6. On a 2+, Scrappa does not need to roll to interfere with the Pass action, instead he automatically makes an Interception and gains control of the ball.</t>
  </si>
  <si>
    <t>Watch Out: The first time each half that Withergrasp is the target of an opposition player’s Block action, he counts as having the Dodge skill.</t>
  </si>
  <si>
    <t>Beer Barrel Bash: Once per drive, at the start of his activation, Thorsson may perform a Throw Keg Special action. When he does, select an opposition player within three squares of Thorsson and roll a D6. On a 3+, the player is immediately Knocked Down. However, on a 1, Thorsson is Knocked Down instead.</t>
  </si>
  <si>
    <t>A Sneaky Pair: Dribl and Drull must be hired as a pair and count as two Star Players. Additionally, whenever Dribl or Drull perform either a Stab or Foul action against an opposition player marked by both Dribl &amp; Drull, they may apply a +1 modifier to the injury roll.</t>
  </si>
  <si>
    <t>Réception, Réception plongeante, Rétablissement, Solitaire (4+), Sur le ballon, Glissade contrôlée, Minus, Lutte</t>
  </si>
  <si>
    <t>Jordell Freshbreeze</t>
  </si>
  <si>
    <t>Skitter Stab-Stab</t>
  </si>
  <si>
    <t>Esquive, Solitaire (4+), Queue préhensile, Poursuite, Poignard</t>
  </si>
  <si>
    <t>Master Assassin Once per game, when Skitter successfully breaks an opposition player’s armour as a result of a Stab special action, he may choose to re-roll the Injury roll.</t>
  </si>
  <si>
    <t>Blocage, Esquive, Glissade contrôlée, Saut, Solitaire (3+)</t>
  </si>
  <si>
    <t>Swift as the breeze: Once per game, Jordell can choose to pass a single Dodge, Leap or Rush test on a 2+; regardless of any modifiers.</t>
  </si>
  <si>
    <t>I’ll Be Back: The first time in a game that Kreek Rustgouger would be Sent-off as per the Secret Weapon trait, he is not Sent-off and instead may continue as part of the game.</t>
  </si>
  <si>
    <t>Esquive, Saut, Solitaire (4+), Blocage multiple, Poursuite, Poignard</t>
  </si>
  <si>
    <t>Horkon Heartripper [BB3]</t>
  </si>
  <si>
    <t>Classique</t>
  </si>
  <si>
    <t>Normal</t>
  </si>
  <si>
    <t>Jordel</t>
  </si>
  <si>
    <t>Au revoir, merci !</t>
  </si>
  <si>
    <t>La Poutre</t>
  </si>
  <si>
    <t>Ize Hékiel</t>
  </si>
  <si>
    <t>Kho Yote</t>
  </si>
  <si>
    <t>Jo Lemelle</t>
  </si>
  <si>
    <t>Thaï Gueurcharque</t>
  </si>
  <si>
    <t>Dia Beulange</t>
  </si>
  <si>
    <t>Dar Kam</t>
  </si>
  <si>
    <t>Madd Quatt</t>
  </si>
  <si>
    <t>Bad Jeur</t>
  </si>
  <si>
    <t>Ham Chagard</t>
  </si>
  <si>
    <t>Dewey Zil</t>
  </si>
  <si>
    <t>NUMERO NAF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</si>
</sst>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6" x14ac:knownFonts="1">
    <font>
      <sz val="11"/>
      <color theme="1"/>
      <name val="Calibri"/>
      <family val="2"/>
      <scheme val="minor"/>
    </font>
    <font>
      <b/>
      <sz val="11"/>
      <color theme="0"/>
      <name val="Calibri"/>
      <family val="2"/>
      <scheme val="minor"/>
    </font>
    <font>
      <sz val="11"/>
      <color theme="0"/>
      <name val="Calibri"/>
      <family val="2"/>
      <scheme val="minor"/>
    </font>
    <font>
      <sz val="10"/>
      <color rgb="FF000000"/>
      <name val="Arial"/>
      <family val="2"/>
    </font>
    <font>
      <b/>
      <sz val="10"/>
      <name val="Arial"/>
      <family val="2"/>
    </font>
    <font>
      <sz val="10"/>
      <name val="Arial"/>
      <family val="2"/>
    </font>
    <font>
      <sz val="10"/>
      <name val="Arial"/>
      <family val="2"/>
    </font>
    <font>
      <b/>
      <sz val="10"/>
      <name val="Arial"/>
      <family val="2"/>
    </font>
    <font>
      <sz val="10"/>
      <color theme="1"/>
      <name val="Calibri"/>
      <family val="2"/>
      <scheme val="minor"/>
    </font>
    <font>
      <b/>
      <sz val="10"/>
      <color theme="0"/>
      <name val="Calibri"/>
      <family val="2"/>
      <scheme val="minor"/>
    </font>
    <font>
      <sz val="10"/>
      <name val="Calibri"/>
      <family val="2"/>
      <scheme val="minor"/>
    </font>
    <font>
      <sz val="8"/>
      <name val="Arial"/>
      <family val="2"/>
    </font>
    <font>
      <sz val="10"/>
      <color theme="0" tint="-0.499984740745262"/>
      <name val="Arial"/>
      <family val="2"/>
    </font>
    <font>
      <sz val="8"/>
      <name val="Calibri"/>
      <family val="2"/>
      <scheme val="minor"/>
    </font>
    <font>
      <b/>
      <sz val="10"/>
      <color theme="0" tint="-0.499984740745262"/>
      <name val="Arial"/>
      <family val="2"/>
    </font>
    <font>
      <sz val="11"/>
      <name val="Calibri"/>
      <family val="2"/>
      <scheme val="minor"/>
    </font>
  </fonts>
  <fills count="10">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right style="thin">
        <color theme="8"/>
      </right>
      <top/>
      <bottom/>
      <diagonal/>
    </border>
    <border>
      <left style="thin">
        <color theme="8"/>
      </left>
      <right style="thin">
        <color theme="8"/>
      </right>
      <top/>
      <bottom/>
      <diagonal/>
    </border>
    <border>
      <left style="thin">
        <color theme="8"/>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cellStyleXfs>
  <cellXfs count="180">
    <xf numFmtId="0" fontId="0" fillId="0" borderId="0" xfId="0"/>
    <xf numFmtId="0" fontId="0" fillId="5" borderId="0" xfId="0" applyFill="1" applyAlignment="1">
      <alignment vertical="center"/>
    </xf>
    <xf numFmtId="0" fontId="0" fillId="5" borderId="0" xfId="0" applyFill="1"/>
    <xf numFmtId="0" fontId="2" fillId="2" borderId="0" xfId="0" applyFont="1" applyFill="1" applyAlignment="1">
      <alignment horizontal="center" vertical="center"/>
    </xf>
    <xf numFmtId="0" fontId="2" fillId="3" borderId="0" xfId="0" applyFont="1" applyFill="1" applyAlignment="1">
      <alignment horizontal="center" vertical="center"/>
    </xf>
    <xf numFmtId="0" fontId="4" fillId="0" borderId="0" xfId="1" applyFont="1" applyAlignment="1">
      <alignment horizontal="center"/>
    </xf>
    <xf numFmtId="0" fontId="3" fillId="0" borderId="0" xfId="1"/>
    <xf numFmtId="0" fontId="5" fillId="0" borderId="0" xfId="1" applyFont="1" applyAlignment="1">
      <alignment horizontal="center"/>
    </xf>
    <xf numFmtId="164" fontId="5" fillId="0" borderId="0" xfId="1" applyNumberFormat="1" applyFont="1" applyAlignment="1">
      <alignment horizontal="center"/>
    </xf>
    <xf numFmtId="0" fontId="5" fillId="0" borderId="0" xfId="1" applyFont="1" applyAlignment="1">
      <alignment horizontal="left"/>
    </xf>
    <xf numFmtId="0" fontId="4" fillId="0" borderId="0" xfId="1" applyFont="1" applyAlignment="1">
      <alignment horizontal="left"/>
    </xf>
    <xf numFmtId="0" fontId="3" fillId="0" borderId="0" xfId="1" applyAlignment="1">
      <alignment horizontal="left"/>
    </xf>
    <xf numFmtId="0" fontId="0" fillId="3" borderId="2" xfId="0" applyFill="1" applyBorder="1" applyAlignment="1">
      <alignment horizontal="center" vertical="center"/>
    </xf>
    <xf numFmtId="0" fontId="0" fillId="4" borderId="2" xfId="0" applyFill="1" applyBorder="1" applyAlignment="1">
      <alignment horizontal="center" vertical="center"/>
    </xf>
    <xf numFmtId="164" fontId="0" fillId="3" borderId="2" xfId="0" applyNumberFormat="1" applyFill="1" applyBorder="1" applyAlignment="1">
      <alignment horizontal="center" vertical="center"/>
    </xf>
    <xf numFmtId="164" fontId="0" fillId="4" borderId="2" xfId="0" applyNumberFormat="1" applyFill="1" applyBorder="1" applyAlignment="1">
      <alignment horizontal="center" vertical="center"/>
    </xf>
    <xf numFmtId="3" fontId="0" fillId="3" borderId="2" xfId="0" applyNumberFormat="1" applyFill="1" applyBorder="1" applyAlignment="1">
      <alignment horizontal="center" vertical="center"/>
    </xf>
    <xf numFmtId="3" fontId="0" fillId="4" borderId="2" xfId="0" applyNumberFormat="1" applyFill="1" applyBorder="1" applyAlignment="1">
      <alignment horizontal="center" vertical="center"/>
    </xf>
    <xf numFmtId="3" fontId="0" fillId="3" borderId="0" xfId="0" applyNumberFormat="1" applyFill="1" applyAlignment="1">
      <alignment horizontal="center" vertical="center"/>
    </xf>
    <xf numFmtId="165" fontId="8" fillId="4" borderId="2" xfId="0" applyNumberFormat="1" applyFont="1" applyFill="1" applyBorder="1" applyAlignment="1">
      <alignment horizontal="left" vertical="center" wrapText="1" indent="1"/>
    </xf>
    <xf numFmtId="165" fontId="8" fillId="3" borderId="2" xfId="0" applyNumberFormat="1" applyFont="1" applyFill="1" applyBorder="1" applyAlignment="1">
      <alignment horizontal="left" vertical="center" wrapText="1" indent="1"/>
    </xf>
    <xf numFmtId="3" fontId="0" fillId="3" borderId="3" xfId="0" applyNumberFormat="1" applyFill="1" applyBorder="1" applyAlignment="1">
      <alignment horizontal="center" vertical="center"/>
    </xf>
    <xf numFmtId="3" fontId="0" fillId="4" borderId="3" xfId="0" applyNumberFormat="1" applyFill="1" applyBorder="1" applyAlignment="1">
      <alignment horizontal="center" vertical="center"/>
    </xf>
    <xf numFmtId="0" fontId="9" fillId="2" borderId="0" xfId="0" applyFont="1" applyFill="1" applyAlignment="1">
      <alignment horizontal="left" vertical="center" indent="1"/>
    </xf>
    <xf numFmtId="0" fontId="8" fillId="3" borderId="1" xfId="0" applyFont="1" applyFill="1" applyBorder="1" applyAlignment="1">
      <alignment horizontal="left" vertical="center" indent="1"/>
    </xf>
    <xf numFmtId="0" fontId="8" fillId="4" borderId="1" xfId="0" applyFont="1" applyFill="1" applyBorder="1" applyAlignment="1">
      <alignment horizontal="left" vertical="center" indent="1"/>
    </xf>
    <xf numFmtId="0" fontId="9" fillId="2" borderId="0" xfId="0" applyFont="1" applyFill="1" applyAlignment="1">
      <alignment horizontal="center" vertical="center"/>
    </xf>
    <xf numFmtId="0" fontId="0" fillId="6" borderId="0" xfId="0" applyFill="1"/>
    <xf numFmtId="0" fontId="0" fillId="6" borderId="2" xfId="0" applyFill="1" applyBorder="1" applyAlignment="1">
      <alignment horizontal="center" vertical="center"/>
    </xf>
    <xf numFmtId="164" fontId="0" fillId="6" borderId="2" xfId="0" applyNumberFormat="1" applyFill="1" applyBorder="1" applyAlignment="1">
      <alignment horizontal="center" vertical="center"/>
    </xf>
    <xf numFmtId="0" fontId="9" fillId="2" borderId="3" xfId="0" applyFont="1" applyFill="1" applyBorder="1" applyAlignment="1">
      <alignment horizontal="left" vertical="center" indent="1"/>
    </xf>
    <xf numFmtId="165" fontId="8" fillId="3" borderId="2" xfId="0" applyNumberFormat="1" applyFont="1" applyFill="1" applyBorder="1" applyAlignment="1">
      <alignment horizontal="center" vertical="center" wrapText="1"/>
    </xf>
    <xf numFmtId="165" fontId="8" fillId="4" borderId="2" xfId="0" applyNumberFormat="1" applyFont="1" applyFill="1" applyBorder="1" applyAlignment="1">
      <alignment horizontal="center" vertical="center" wrapText="1"/>
    </xf>
    <xf numFmtId="0" fontId="0" fillId="0" borderId="4" xfId="0" applyBorder="1"/>
    <xf numFmtId="0" fontId="0" fillId="0" borderId="0" xfId="0" applyAlignment="1">
      <alignment horizontal="center"/>
    </xf>
    <xf numFmtId="0" fontId="0" fillId="0" borderId="4" xfId="0" applyBorder="1" applyAlignment="1">
      <alignment horizontal="center"/>
    </xf>
    <xf numFmtId="0" fontId="0" fillId="7" borderId="0" xfId="0" applyFill="1" applyAlignment="1">
      <alignment horizontal="center" vertical="center"/>
    </xf>
    <xf numFmtId="0" fontId="0" fillId="7" borderId="2" xfId="0" applyFill="1" applyBorder="1" applyAlignment="1">
      <alignment horizontal="center" vertical="center"/>
    </xf>
    <xf numFmtId="0" fontId="6" fillId="0" borderId="0" xfId="1" applyFont="1" applyAlignment="1">
      <alignment horizontal="left"/>
    </xf>
    <xf numFmtId="3" fontId="0" fillId="7" borderId="3" xfId="0" applyNumberFormat="1" applyFill="1" applyBorder="1" applyAlignment="1">
      <alignment horizontal="center" vertical="center"/>
    </xf>
    <xf numFmtId="3" fontId="0" fillId="4" borderId="0" xfId="0" applyNumberFormat="1" applyFill="1" applyAlignment="1">
      <alignment horizontal="center" vertical="center"/>
    </xf>
    <xf numFmtId="0" fontId="4" fillId="0" borderId="0" xfId="1" applyFont="1" applyAlignment="1">
      <alignment horizontal="left" vertical="center"/>
    </xf>
    <xf numFmtId="0" fontId="3" fillId="0" borderId="0" xfId="1" applyAlignment="1">
      <alignment vertical="center"/>
    </xf>
    <xf numFmtId="0" fontId="5" fillId="0" borderId="0" xfId="1" applyFont="1" applyAlignment="1">
      <alignment horizontal="center" vertical="center"/>
    </xf>
    <xf numFmtId="164" fontId="5" fillId="0" borderId="0" xfId="1" applyNumberFormat="1" applyFont="1" applyAlignment="1">
      <alignment horizontal="center" vertical="center"/>
    </xf>
    <xf numFmtId="0" fontId="5" fillId="0" borderId="0" xfId="1" applyFont="1" applyAlignment="1">
      <alignment horizontal="left" vertical="center" wrapText="1"/>
    </xf>
    <xf numFmtId="0" fontId="3" fillId="0" borderId="0" xfId="1" applyAlignment="1">
      <alignment horizontal="left" vertical="center"/>
    </xf>
    <xf numFmtId="0" fontId="3" fillId="0" borderId="0" xfId="1" applyAlignment="1">
      <alignment horizontal="left" vertical="center" wrapText="1"/>
    </xf>
    <xf numFmtId="0" fontId="4" fillId="0" borderId="4" xfId="1" applyFont="1" applyBorder="1" applyAlignment="1">
      <alignment horizontal="left" vertical="center"/>
    </xf>
    <xf numFmtId="0" fontId="4" fillId="0" borderId="4" xfId="1" applyFont="1" applyBorder="1" applyAlignment="1">
      <alignment horizontal="center" vertical="center"/>
    </xf>
    <xf numFmtId="164" fontId="4" fillId="0" borderId="4" xfId="1" applyNumberFormat="1" applyFont="1" applyBorder="1" applyAlignment="1">
      <alignment horizontal="center" vertical="center"/>
    </xf>
    <xf numFmtId="0" fontId="4" fillId="0" borderId="4" xfId="1" applyFont="1" applyBorder="1" applyAlignment="1">
      <alignment horizontal="left" vertical="center" wrapText="1"/>
    </xf>
    <xf numFmtId="0" fontId="7" fillId="0" borderId="4" xfId="1" applyFont="1" applyBorder="1" applyAlignment="1">
      <alignment horizontal="left" vertical="center"/>
    </xf>
    <xf numFmtId="0" fontId="5" fillId="0" borderId="4" xfId="1" applyFont="1" applyBorder="1" applyAlignment="1">
      <alignment horizontal="center" vertical="center"/>
    </xf>
    <xf numFmtId="164" fontId="5" fillId="0" borderId="4" xfId="1" applyNumberFormat="1" applyFont="1" applyBorder="1" applyAlignment="1">
      <alignment horizontal="center" vertical="center"/>
    </xf>
    <xf numFmtId="0" fontId="5" fillId="0" borderId="4" xfId="1" applyFont="1" applyBorder="1" applyAlignment="1">
      <alignment horizontal="left" vertical="center" wrapText="1"/>
    </xf>
    <xf numFmtId="0" fontId="11" fillId="0" borderId="4" xfId="1" applyFont="1" applyBorder="1" applyAlignment="1">
      <alignment horizontal="left" vertical="center" wrapText="1"/>
    </xf>
    <xf numFmtId="164" fontId="6" fillId="0" borderId="4" xfId="1" applyNumberFormat="1" applyFont="1" applyBorder="1" applyAlignment="1">
      <alignment horizontal="center" vertical="center"/>
    </xf>
    <xf numFmtId="0" fontId="6" fillId="0" borderId="4" xfId="1" applyFont="1" applyBorder="1" applyAlignment="1">
      <alignment horizontal="left" vertical="center" wrapText="1"/>
    </xf>
    <xf numFmtId="0" fontId="12" fillId="0" borderId="0" xfId="1" applyFont="1" applyAlignment="1">
      <alignment horizontal="left" vertical="center" wrapText="1"/>
    </xf>
    <xf numFmtId="0" fontId="7" fillId="0" borderId="4" xfId="1" applyFont="1" applyBorder="1" applyAlignment="1">
      <alignment horizontal="left" vertical="center" wrapText="1"/>
    </xf>
    <xf numFmtId="0" fontId="6" fillId="0" borderId="4" xfId="1" applyFont="1" applyBorder="1" applyAlignment="1">
      <alignment horizontal="center" vertical="center" wrapText="1"/>
    </xf>
    <xf numFmtId="0" fontId="5" fillId="0" borderId="0" xfId="1" applyFont="1" applyAlignment="1">
      <alignment horizontal="center" vertical="center" wrapText="1"/>
    </xf>
    <xf numFmtId="0" fontId="3" fillId="0" borderId="0" xfId="1" applyAlignment="1">
      <alignment vertical="center" wrapText="1"/>
    </xf>
    <xf numFmtId="3" fontId="1" fillId="3" borderId="0" xfId="0" applyNumberFormat="1" applyFont="1" applyFill="1" applyAlignment="1">
      <alignment horizontal="center" vertical="center"/>
    </xf>
    <xf numFmtId="3" fontId="1" fillId="2" borderId="0" xfId="0" applyNumberFormat="1" applyFont="1" applyFill="1" applyAlignment="1">
      <alignment horizontal="center" vertical="center"/>
    </xf>
    <xf numFmtId="3" fontId="2" fillId="2" borderId="0" xfId="0" applyNumberFormat="1" applyFont="1" applyFill="1" applyAlignment="1">
      <alignment horizontal="center" vertical="center"/>
    </xf>
    <xf numFmtId="0" fontId="8" fillId="0" borderId="1" xfId="0" applyFont="1" applyBorder="1" applyAlignment="1">
      <alignment horizontal="left" vertical="center" indent="1"/>
    </xf>
    <xf numFmtId="0" fontId="0" fillId="0" borderId="2" xfId="0" applyBorder="1" applyAlignment="1">
      <alignment horizontal="center" vertical="center"/>
    </xf>
    <xf numFmtId="165" fontId="8" fillId="0" borderId="2" xfId="0" applyNumberFormat="1" applyFont="1" applyBorder="1" applyAlignment="1">
      <alignment horizontal="left" vertical="center" wrapText="1" indent="1"/>
    </xf>
    <xf numFmtId="0" fontId="8" fillId="9" borderId="1" xfId="0" applyFont="1" applyFill="1" applyBorder="1" applyAlignment="1">
      <alignment horizontal="left" vertical="center" indent="1"/>
    </xf>
    <xf numFmtId="0" fontId="0" fillId="9" borderId="2" xfId="0" applyFill="1" applyBorder="1" applyAlignment="1">
      <alignment horizontal="center" vertical="center"/>
    </xf>
    <xf numFmtId="165" fontId="8" fillId="9" borderId="2" xfId="0" applyNumberFormat="1" applyFont="1" applyFill="1" applyBorder="1" applyAlignment="1">
      <alignment horizontal="left" vertical="center" wrapText="1" indent="1"/>
    </xf>
    <xf numFmtId="3" fontId="8" fillId="9" borderId="2" xfId="0" applyNumberFormat="1" applyFont="1" applyFill="1" applyBorder="1" applyAlignment="1">
      <alignment horizontal="left" vertical="center" indent="1"/>
    </xf>
    <xf numFmtId="3" fontId="8" fillId="9" borderId="3" xfId="0" applyNumberFormat="1" applyFont="1" applyFill="1" applyBorder="1" applyAlignment="1">
      <alignment horizontal="left" vertical="center" indent="1"/>
    </xf>
    <xf numFmtId="0" fontId="8" fillId="9" borderId="2" xfId="0" applyFont="1" applyFill="1" applyBorder="1" applyAlignment="1">
      <alignment horizontal="left" vertical="center" indent="1"/>
    </xf>
    <xf numFmtId="3" fontId="8" fillId="0" borderId="2" xfId="0" applyNumberFormat="1" applyFont="1" applyBorder="1" applyAlignment="1">
      <alignment horizontal="left" vertical="center" indent="1"/>
    </xf>
    <xf numFmtId="3" fontId="8" fillId="0" borderId="3" xfId="0" applyNumberFormat="1" applyFont="1" applyBorder="1" applyAlignment="1">
      <alignment horizontal="left" vertical="center" indent="1"/>
    </xf>
    <xf numFmtId="0" fontId="8" fillId="0" borderId="2" xfId="0" applyFont="1" applyBorder="1" applyAlignment="1">
      <alignment horizontal="left" vertical="center" indent="1"/>
    </xf>
    <xf numFmtId="165" fontId="8" fillId="9" borderId="2" xfId="0" applyNumberFormat="1" applyFont="1" applyFill="1" applyBorder="1" applyAlignment="1">
      <alignment horizontal="center" vertical="center" wrapText="1"/>
    </xf>
    <xf numFmtId="3" fontId="0" fillId="9" borderId="2" xfId="0" applyNumberFormat="1" applyFill="1" applyBorder="1" applyAlignment="1">
      <alignment horizontal="center" vertical="center"/>
    </xf>
    <xf numFmtId="3" fontId="0" fillId="9" borderId="3" xfId="0" applyNumberFormat="1" applyFill="1" applyBorder="1" applyAlignment="1">
      <alignment horizontal="center" vertical="center"/>
    </xf>
    <xf numFmtId="0" fontId="9" fillId="2" borderId="0" xfId="0" applyFont="1" applyFill="1" applyAlignment="1">
      <alignment horizontal="right" vertical="center" indent="1"/>
    </xf>
    <xf numFmtId="164" fontId="0" fillId="0" borderId="2" xfId="0" applyNumberFormat="1" applyBorder="1" applyAlignment="1">
      <alignment horizontal="center" vertical="center"/>
    </xf>
    <xf numFmtId="165" fontId="8" fillId="0" borderId="2" xfId="0" applyNumberFormat="1" applyFont="1" applyBorder="1" applyAlignment="1">
      <alignment horizontal="center" vertical="center" wrapText="1"/>
    </xf>
    <xf numFmtId="3" fontId="0" fillId="0" borderId="2" xfId="0" applyNumberFormat="1" applyBorder="1" applyAlignment="1">
      <alignment horizontal="center" vertical="center"/>
    </xf>
    <xf numFmtId="3" fontId="0" fillId="9" borderId="0" xfId="0" applyNumberFormat="1" applyFill="1" applyAlignment="1">
      <alignment horizontal="right" vertical="center" indent="1"/>
    </xf>
    <xf numFmtId="0" fontId="0" fillId="5" borderId="1" xfId="0" applyFill="1" applyBorder="1"/>
    <xf numFmtId="0" fontId="0" fillId="9" borderId="0" xfId="0" applyFill="1" applyAlignment="1">
      <alignment horizontal="center" vertical="center"/>
    </xf>
    <xf numFmtId="0" fontId="0" fillId="7" borderId="0" xfId="0" applyFill="1" applyAlignment="1">
      <alignment horizontal="right" vertical="center" indent="1"/>
    </xf>
    <xf numFmtId="0" fontId="9" fillId="3" borderId="3" xfId="0" applyFont="1" applyFill="1" applyBorder="1" applyAlignment="1">
      <alignment vertical="center"/>
    </xf>
    <xf numFmtId="49" fontId="8" fillId="9" borderId="2" xfId="0" applyNumberFormat="1" applyFont="1" applyFill="1" applyBorder="1" applyAlignment="1">
      <alignment horizontal="center" vertical="center" wrapText="1"/>
    </xf>
    <xf numFmtId="49" fontId="8" fillId="0" borderId="2" xfId="0" applyNumberFormat="1" applyFont="1" applyBorder="1" applyAlignment="1">
      <alignment horizontal="center" vertical="center" wrapText="1"/>
    </xf>
    <xf numFmtId="49" fontId="0" fillId="9" borderId="2" xfId="0" applyNumberFormat="1" applyFill="1" applyBorder="1" applyAlignment="1">
      <alignment horizontal="center" vertical="center"/>
    </xf>
    <xf numFmtId="49" fontId="0" fillId="0" borderId="2" xfId="0" applyNumberFormat="1" applyBorder="1" applyAlignment="1">
      <alignment horizontal="center" vertical="center"/>
    </xf>
    <xf numFmtId="49" fontId="0" fillId="9" borderId="1" xfId="0" applyNumberFormat="1" applyFill="1" applyBorder="1" applyAlignment="1">
      <alignment horizontal="center" vertical="center"/>
    </xf>
    <xf numFmtId="49" fontId="0" fillId="0" borderId="1" xfId="0" applyNumberFormat="1" applyBorder="1" applyAlignment="1">
      <alignment horizontal="center" vertical="center"/>
    </xf>
    <xf numFmtId="49" fontId="10" fillId="9" borderId="2" xfId="0"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12" fillId="0" borderId="0" xfId="1" applyFont="1" applyAlignment="1">
      <alignment horizontal="center"/>
    </xf>
    <xf numFmtId="0" fontId="14" fillId="0" borderId="0" xfId="1" applyFont="1" applyAlignment="1">
      <alignment horizontal="center"/>
    </xf>
    <xf numFmtId="0" fontId="15" fillId="9" borderId="2" xfId="0" applyFont="1" applyFill="1" applyBorder="1" applyAlignment="1">
      <alignment horizontal="center" vertical="center"/>
    </xf>
    <xf numFmtId="165" fontId="10" fillId="9" borderId="2" xfId="0" applyNumberFormat="1" applyFont="1" applyFill="1" applyBorder="1" applyAlignment="1">
      <alignment horizontal="center" vertical="center" wrapText="1"/>
    </xf>
    <xf numFmtId="49" fontId="15" fillId="9" borderId="2" xfId="0" applyNumberFormat="1" applyFont="1" applyFill="1" applyBorder="1" applyAlignment="1">
      <alignment horizontal="center" vertical="center"/>
    </xf>
    <xf numFmtId="3" fontId="15" fillId="9" borderId="2" xfId="0" applyNumberFormat="1" applyFont="1" applyFill="1" applyBorder="1" applyAlignment="1">
      <alignment horizontal="center" vertical="center"/>
    </xf>
    <xf numFmtId="0" fontId="15" fillId="0" borderId="2" xfId="0" applyFont="1" applyBorder="1" applyAlignment="1">
      <alignment horizontal="center" vertical="center"/>
    </xf>
    <xf numFmtId="49" fontId="10" fillId="0" borderId="2" xfId="0" applyNumberFormat="1" applyFont="1" applyBorder="1" applyAlignment="1">
      <alignment horizontal="center" vertical="center" wrapText="1"/>
    </xf>
    <xf numFmtId="165" fontId="10"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xf>
    <xf numFmtId="3" fontId="15" fillId="0" borderId="2" xfId="0" applyNumberFormat="1" applyFont="1" applyBorder="1" applyAlignment="1">
      <alignment horizontal="center" vertical="center"/>
    </xf>
    <xf numFmtId="0" fontId="9" fillId="3" borderId="0" xfId="0" applyFont="1" applyFill="1" applyAlignment="1">
      <alignment horizontal="right" vertical="center" indent="1"/>
    </xf>
    <xf numFmtId="0" fontId="0" fillId="0" borderId="5" xfId="0" applyBorder="1"/>
    <xf numFmtId="0" fontId="0" fillId="0" borderId="6" xfId="0" applyBorder="1"/>
    <xf numFmtId="0" fontId="0" fillId="0" borderId="8" xfId="0" applyBorder="1"/>
    <xf numFmtId="0" fontId="0" fillId="0" borderId="0" xfId="0" applyAlignment="1">
      <alignment vertical="center"/>
    </xf>
    <xf numFmtId="0" fontId="9" fillId="2" borderId="0" xfId="0" applyFont="1" applyFill="1" applyAlignment="1">
      <alignment vertical="center"/>
    </xf>
    <xf numFmtId="0" fontId="0" fillId="3" borderId="0" xfId="0" applyFill="1" applyAlignment="1">
      <alignment horizontal="center" vertical="center"/>
    </xf>
    <xf numFmtId="3" fontId="0" fillId="0" borderId="0" xfId="0" applyNumberFormat="1" applyAlignment="1">
      <alignment horizontal="right" vertical="center" indent="1"/>
    </xf>
    <xf numFmtId="0" fontId="0" fillId="4" borderId="0" xfId="0" applyFill="1" applyAlignment="1">
      <alignment horizontal="center" vertical="center"/>
    </xf>
    <xf numFmtId="0" fontId="0" fillId="0" borderId="7" xfId="0" applyBorder="1"/>
    <xf numFmtId="0" fontId="0" fillId="0" borderId="9" xfId="0" applyBorder="1"/>
    <xf numFmtId="0" fontId="0" fillId="0" borderId="12" xfId="0" applyBorder="1"/>
    <xf numFmtId="0" fontId="0" fillId="0" borderId="10" xfId="0" applyBorder="1"/>
    <xf numFmtId="0" fontId="0" fillId="0" borderId="11" xfId="0" applyBorder="1"/>
    <xf numFmtId="0" fontId="8" fillId="3" borderId="0" xfId="0" applyFont="1" applyFill="1" applyAlignment="1">
      <alignment horizontal="left" vertical="center" indent="1"/>
    </xf>
    <xf numFmtId="0" fontId="8" fillId="4" borderId="0" xfId="0" applyFont="1" applyFill="1" applyAlignment="1">
      <alignment horizontal="left" vertical="center" indent="1"/>
    </xf>
    <xf numFmtId="0" fontId="9" fillId="2" borderId="0" xfId="0" applyFont="1" applyFill="1" applyAlignment="1">
      <alignment horizontal="right" vertical="center" indent="1"/>
    </xf>
    <xf numFmtId="0" fontId="9" fillId="3" borderId="0" xfId="0" applyFont="1" applyFill="1" applyAlignment="1">
      <alignment horizontal="right" vertical="center" inden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 fillId="2" borderId="0" xfId="0" applyFont="1" applyFill="1" applyAlignment="1">
      <alignment horizontal="center" vertical="center"/>
    </xf>
    <xf numFmtId="0" fontId="9" fillId="2" borderId="0" xfId="0" applyFont="1" applyFill="1" applyAlignment="1">
      <alignment horizontal="left" vertical="center" indent="1"/>
    </xf>
    <xf numFmtId="0" fontId="9" fillId="6" borderId="0" xfId="0" applyFont="1" applyFill="1" applyAlignment="1">
      <alignment horizontal="center" vertical="center"/>
    </xf>
    <xf numFmtId="3" fontId="0" fillId="6" borderId="0" xfId="0" applyNumberFormat="1" applyFill="1" applyAlignment="1">
      <alignment horizontal="left" vertical="center" indent="1"/>
    </xf>
    <xf numFmtId="3" fontId="0" fillId="6" borderId="1" xfId="0" applyNumberFormat="1" applyFill="1" applyBorder="1" applyAlignment="1">
      <alignment horizontal="left" vertical="center" indent="1"/>
    </xf>
    <xf numFmtId="3" fontId="2" fillId="2" borderId="0" xfId="0" applyNumberFormat="1" applyFont="1" applyFill="1" applyAlignment="1">
      <alignment horizontal="center" vertical="center"/>
    </xf>
    <xf numFmtId="0" fontId="0" fillId="9" borderId="3" xfId="0" applyFill="1" applyBorder="1" applyAlignment="1">
      <alignment horizontal="center" vertical="center"/>
    </xf>
    <xf numFmtId="0" fontId="0" fillId="9" borderId="1" xfId="0" applyFill="1" applyBorder="1" applyAlignment="1">
      <alignment horizontal="center" vertical="center"/>
    </xf>
    <xf numFmtId="0" fontId="0" fillId="7" borderId="3" xfId="0" applyFill="1" applyBorder="1" applyAlignment="1">
      <alignment horizontal="center" vertical="center"/>
    </xf>
    <xf numFmtId="0" fontId="0" fillId="7" borderId="1" xfId="0" applyFill="1" applyBorder="1" applyAlignment="1">
      <alignment horizontal="center" vertical="center"/>
    </xf>
    <xf numFmtId="0" fontId="0" fillId="3" borderId="3" xfId="0" applyFill="1" applyBorder="1" applyAlignment="1">
      <alignment horizontal="center" vertical="center"/>
    </xf>
    <xf numFmtId="0" fontId="0" fillId="3" borderId="1" xfId="0" applyFill="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lignment horizontal="center" vertical="center"/>
    </xf>
    <xf numFmtId="3" fontId="0" fillId="3" borderId="0" xfId="0" applyNumberFormat="1" applyFill="1" applyAlignment="1">
      <alignment horizontal="right" vertical="center" indent="1"/>
    </xf>
    <xf numFmtId="3" fontId="0" fillId="3" borderId="1" xfId="0" applyNumberFormat="1" applyFill="1" applyBorder="1" applyAlignment="1">
      <alignment horizontal="right" vertical="center" indent="1"/>
    </xf>
    <xf numFmtId="0" fontId="0" fillId="6" borderId="0" xfId="0" applyFill="1" applyAlignment="1">
      <alignment horizontal="left" vertical="center" indent="1"/>
    </xf>
    <xf numFmtId="0" fontId="0" fillId="6" borderId="1" xfId="0" applyFill="1" applyBorder="1" applyAlignment="1">
      <alignment horizontal="left" vertical="center" indent="1"/>
    </xf>
    <xf numFmtId="0" fontId="9" fillId="3" borderId="0" xfId="0" applyFont="1" applyFill="1" applyAlignment="1">
      <alignment horizontal="left" vertical="center" indent="1"/>
    </xf>
    <xf numFmtId="3" fontId="1" fillId="3" borderId="0" xfId="0" applyNumberFormat="1" applyFont="1" applyFill="1" applyAlignment="1">
      <alignment horizontal="center" vertical="center"/>
    </xf>
    <xf numFmtId="0" fontId="1" fillId="3" borderId="0" xfId="0" applyFont="1" applyFill="1" applyAlignment="1">
      <alignment horizontal="center" vertical="center"/>
    </xf>
    <xf numFmtId="3" fontId="1" fillId="2" borderId="0" xfId="0" applyNumberFormat="1" applyFont="1" applyFill="1" applyAlignment="1">
      <alignment horizontal="center" vertical="center"/>
    </xf>
    <xf numFmtId="0" fontId="0" fillId="4" borderId="0" xfId="0" applyFill="1" applyAlignment="1">
      <alignment horizontal="right" vertical="center" indent="1"/>
    </xf>
    <xf numFmtId="0" fontId="0" fillId="4" borderId="1" xfId="0" applyFill="1" applyBorder="1" applyAlignment="1">
      <alignment horizontal="right" vertical="center" indent="1"/>
    </xf>
    <xf numFmtId="3" fontId="0" fillId="9" borderId="0" xfId="0" applyNumberFormat="1" applyFill="1" applyAlignment="1">
      <alignment horizontal="right" vertical="center" indent="1"/>
    </xf>
    <xf numFmtId="3" fontId="0" fillId="9" borderId="1" xfId="0" applyNumberFormat="1" applyFill="1" applyBorder="1" applyAlignment="1">
      <alignment horizontal="right" vertical="center" indent="1"/>
    </xf>
    <xf numFmtId="3" fontId="0" fillId="3" borderId="0" xfId="0" applyNumberFormat="1" applyFill="1" applyAlignment="1">
      <alignment horizontal="center" vertical="center"/>
    </xf>
    <xf numFmtId="0" fontId="9" fillId="2" borderId="0" xfId="0" applyFont="1" applyFill="1" applyAlignment="1">
      <alignment horizontal="right" vertical="center" wrapText="1" indent="1"/>
    </xf>
    <xf numFmtId="0" fontId="10" fillId="4" borderId="0" xfId="0" applyFont="1" applyFill="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8" fillId="9" borderId="0" xfId="0" applyFont="1" applyFill="1" applyAlignment="1">
      <alignment horizontal="left" vertical="center" indent="1"/>
    </xf>
    <xf numFmtId="0" fontId="8" fillId="7" borderId="0" xfId="0" applyFont="1" applyFill="1" applyAlignment="1">
      <alignment horizontal="left" vertical="center" indent="1"/>
    </xf>
    <xf numFmtId="0" fontId="8" fillId="8" borderId="0" xfId="0" applyFont="1" applyFill="1" applyAlignment="1">
      <alignment horizontal="left" vertical="center" indent="1"/>
    </xf>
    <xf numFmtId="0" fontId="9" fillId="2" borderId="3" xfId="0" applyFont="1" applyFill="1" applyBorder="1" applyAlignment="1">
      <alignment horizontal="left" vertical="center" indent="1"/>
    </xf>
    <xf numFmtId="0" fontId="9" fillId="3" borderId="3" xfId="0" applyFont="1" applyFill="1" applyBorder="1" applyAlignment="1">
      <alignment horizontal="left" vertical="center" indent="1"/>
    </xf>
    <xf numFmtId="0" fontId="9" fillId="2" borderId="3" xfId="0" applyFont="1" applyFill="1" applyBorder="1" applyAlignment="1">
      <alignment horizontal="right" vertical="center" indent="1"/>
    </xf>
    <xf numFmtId="0" fontId="0" fillId="5" borderId="3" xfId="0" applyFill="1" applyBorder="1" applyAlignment="1">
      <alignment horizontal="center"/>
    </xf>
    <xf numFmtId="0" fontId="0" fillId="5" borderId="0" xfId="0" applyFill="1" applyAlignment="1">
      <alignment horizontal="center"/>
    </xf>
    <xf numFmtId="0" fontId="0" fillId="5" borderId="1" xfId="0" applyFill="1" applyBorder="1" applyAlignment="1">
      <alignment horizontal="center"/>
    </xf>
    <xf numFmtId="0" fontId="0" fillId="7" borderId="0" xfId="0" applyFill="1" applyAlignment="1">
      <alignment horizontal="right" vertical="center" indent="1"/>
    </xf>
    <xf numFmtId="0" fontId="0" fillId="7" borderId="1" xfId="0" applyFill="1" applyBorder="1" applyAlignment="1">
      <alignment horizontal="right" vertical="center" indent="1"/>
    </xf>
    <xf numFmtId="0" fontId="8" fillId="8" borderId="1" xfId="0" applyFont="1" applyFill="1" applyBorder="1" applyAlignment="1">
      <alignment horizontal="center" vertical="center"/>
    </xf>
    <xf numFmtId="0" fontId="8" fillId="9" borderId="1" xfId="0" applyFont="1" applyFill="1" applyBorder="1" applyAlignment="1">
      <alignment horizontal="center" vertical="center"/>
    </xf>
    <xf numFmtId="3" fontId="15" fillId="9" borderId="3" xfId="0" applyNumberFormat="1" applyFont="1" applyFill="1" applyBorder="1" applyAlignment="1">
      <alignment horizontal="center" vertical="center" wrapText="1"/>
    </xf>
    <xf numFmtId="3" fontId="15" fillId="8" borderId="3" xfId="0" applyNumberFormat="1" applyFont="1" applyFill="1" applyBorder="1" applyAlignment="1">
      <alignment horizontal="center" vertical="center" wrapText="1"/>
    </xf>
    <xf numFmtId="3" fontId="0" fillId="9" borderId="3" xfId="0" applyNumberFormat="1" applyFill="1" applyBorder="1" applyAlignment="1">
      <alignment horizontal="center" vertical="center" wrapText="1"/>
    </xf>
    <xf numFmtId="3" fontId="0" fillId="8" borderId="3" xfId="0" applyNumberFormat="1" applyFill="1" applyBorder="1" applyAlignment="1">
      <alignment horizontal="center" vertical="center" wrapText="1"/>
    </xf>
    <xf numFmtId="0" fontId="9" fillId="2" borderId="0" xfId="0" applyFont="1" applyFill="1" applyAlignment="1">
      <alignment horizontal="left" vertical="center" wrapText="1" indent="1"/>
    </xf>
  </cellXfs>
  <cellStyles count="2">
    <cellStyle name="Normal" xfId="0" builtinId="0"/>
    <cellStyle name="Normal 2" xfId="1" xr:uid="{7D481C37-6F2E-49A8-9172-8A6CC9CA819F}"/>
  </cellStyles>
  <dxfs count="8">
    <dxf>
      <font>
        <color rgb="FFC00000"/>
      </font>
    </dxf>
    <dxf>
      <font>
        <color rgb="FF00B050"/>
      </font>
    </dxf>
    <dxf>
      <font>
        <b val="0"/>
        <i val="0"/>
        <color rgb="FF00B050"/>
      </font>
    </dxf>
    <dxf>
      <font>
        <b val="0"/>
        <i val="0"/>
        <color rgb="FFC00000"/>
      </font>
    </dxf>
    <dxf>
      <font>
        <color rgb="FFC00000"/>
      </font>
    </dxf>
    <dxf>
      <font>
        <color rgb="FF00B050"/>
      </font>
    </dxf>
    <dxf>
      <font>
        <b val="0"/>
        <i val="0"/>
        <color rgb="FF00B050"/>
      </font>
    </dxf>
    <dxf>
      <font>
        <b val="0"/>
        <i val="0"/>
        <color rgb="FFC00000"/>
      </font>
    </dxf>
  </dxfs>
  <tableStyles count="0" defaultTableStyle="TableStyleMedium2" defaultPivotStyle="PivotStyleLight16"/>
  <colors>
    <mruColors>
      <color rgb="FFFAFAFA"/>
      <color rgb="FFFEFE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76200</xdr:colOff>
      <xdr:row>28</xdr:row>
      <xdr:rowOff>76200</xdr:rowOff>
    </xdr:from>
    <xdr:to>
      <xdr:col>14</xdr:col>
      <xdr:colOff>304800</xdr:colOff>
      <xdr:row>32</xdr:row>
      <xdr:rowOff>304800</xdr:rowOff>
    </xdr:to>
    <xdr:pic>
      <xdr:nvPicPr>
        <xdr:cNvPr id="2" name="Image 1">
          <a:extLst>
            <a:ext uri="{FF2B5EF4-FFF2-40B4-BE49-F238E27FC236}">
              <a16:creationId xmlns:a16="http://schemas.microsoft.com/office/drawing/2014/main" id="{30A96F51-5E76-42D0-81DA-27A2D2842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0" y="9601200"/>
          <a:ext cx="1752600" cy="1752600"/>
        </a:xfrm>
        <a:prstGeom prst="rect">
          <a:avLst/>
        </a:prstGeom>
      </xdr:spPr>
    </xdr:pic>
    <xdr:clientData/>
  </xdr:twoCellAnchor>
  <xdr:twoCellAnchor editAs="oneCell">
    <xdr:from>
      <xdr:col>15</xdr:col>
      <xdr:colOff>390525</xdr:colOff>
      <xdr:row>1</xdr:row>
      <xdr:rowOff>47625</xdr:rowOff>
    </xdr:from>
    <xdr:to>
      <xdr:col>15</xdr:col>
      <xdr:colOff>2924175</xdr:colOff>
      <xdr:row>5</xdr:row>
      <xdr:rowOff>281331</xdr:rowOff>
    </xdr:to>
    <xdr:pic>
      <xdr:nvPicPr>
        <xdr:cNvPr id="3" name="Image 2">
          <a:extLst>
            <a:ext uri="{FF2B5EF4-FFF2-40B4-BE49-F238E27FC236}">
              <a16:creationId xmlns:a16="http://schemas.microsoft.com/office/drawing/2014/main" id="{9F0E579F-8B16-4DD1-A561-62D9985340C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15075" y="47625"/>
          <a:ext cx="2533650" cy="1567206"/>
        </a:xfrm>
        <a:prstGeom prst="rect">
          <a:avLst/>
        </a:prstGeom>
      </xdr:spPr>
    </xdr:pic>
    <xdr:clientData/>
  </xdr:twoCellAnchor>
  <xdr:twoCellAnchor editAs="oneCell">
    <xdr:from>
      <xdr:col>3</xdr:col>
      <xdr:colOff>200025</xdr:colOff>
      <xdr:row>1</xdr:row>
      <xdr:rowOff>171451</xdr:rowOff>
    </xdr:from>
    <xdr:to>
      <xdr:col>3</xdr:col>
      <xdr:colOff>1504950</xdr:colOff>
      <xdr:row>6</xdr:row>
      <xdr:rowOff>15611</xdr:rowOff>
    </xdr:to>
    <xdr:pic>
      <xdr:nvPicPr>
        <xdr:cNvPr id="7" name="Image 6">
          <a:extLst>
            <a:ext uri="{FF2B5EF4-FFF2-40B4-BE49-F238E27FC236}">
              <a16:creationId xmlns:a16="http://schemas.microsoft.com/office/drawing/2014/main" id="{4B699638-4CE1-ED7E-FF94-4040193A3B89}"/>
            </a:ext>
          </a:extLst>
        </xdr:cNvPr>
        <xdr:cNvPicPr>
          <a:picLocks noChangeAspect="1"/>
        </xdr:cNvPicPr>
      </xdr:nvPicPr>
      <xdr:blipFill>
        <a:blip xmlns:r="http://schemas.openxmlformats.org/officeDocument/2006/relationships" r:embed="rId3"/>
        <a:stretch>
          <a:fillRect/>
        </a:stretch>
      </xdr:blipFill>
      <xdr:spPr>
        <a:xfrm>
          <a:off x="762000" y="171451"/>
          <a:ext cx="1304925" cy="1558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104775</xdr:colOff>
      <xdr:row>27</xdr:row>
      <xdr:rowOff>66675</xdr:rowOff>
    </xdr:from>
    <xdr:to>
      <xdr:col>8</xdr:col>
      <xdr:colOff>333375</xdr:colOff>
      <xdr:row>31</xdr:row>
      <xdr:rowOff>295275</xdr:rowOff>
    </xdr:to>
    <xdr:pic>
      <xdr:nvPicPr>
        <xdr:cNvPr id="2" name="Image 1">
          <a:extLst>
            <a:ext uri="{FF2B5EF4-FFF2-40B4-BE49-F238E27FC236}">
              <a16:creationId xmlns:a16="http://schemas.microsoft.com/office/drawing/2014/main" id="{4A7197E0-C15E-40C9-A6AA-1BDDF2760E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0" y="9591675"/>
          <a:ext cx="1752600" cy="1752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561975</xdr:colOff>
      <xdr:row>0</xdr:row>
      <xdr:rowOff>66675</xdr:rowOff>
    </xdr:from>
    <xdr:to>
      <xdr:col>9</xdr:col>
      <xdr:colOff>333375</xdr:colOff>
      <xdr:row>4</xdr:row>
      <xdr:rowOff>300381</xdr:rowOff>
    </xdr:to>
    <xdr:pic>
      <xdr:nvPicPr>
        <xdr:cNvPr id="3" name="Image 2">
          <a:extLst>
            <a:ext uri="{FF2B5EF4-FFF2-40B4-BE49-F238E27FC236}">
              <a16:creationId xmlns:a16="http://schemas.microsoft.com/office/drawing/2014/main" id="{CE827338-2DAB-4A40-853B-8C1A3AD88C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91525" y="66675"/>
          <a:ext cx="2533650" cy="1567206"/>
        </a:xfrm>
        <a:prstGeom prst="rect">
          <a:avLst/>
        </a:prstGeom>
      </xdr:spPr>
    </xdr:pic>
    <xdr:clientData/>
  </xdr:twoCellAnchor>
  <xdr:twoCellAnchor editAs="oneCell">
    <xdr:from>
      <xdr:col>1</xdr:col>
      <xdr:colOff>180975</xdr:colOff>
      <xdr:row>0</xdr:row>
      <xdr:rowOff>104774</xdr:rowOff>
    </xdr:from>
    <xdr:to>
      <xdr:col>2</xdr:col>
      <xdr:colOff>1543050</xdr:colOff>
      <xdr:row>4</xdr:row>
      <xdr:rowOff>288571</xdr:rowOff>
    </xdr:to>
    <xdr:pic>
      <xdr:nvPicPr>
        <xdr:cNvPr id="4" name="Image 3">
          <a:extLst>
            <a:ext uri="{FF2B5EF4-FFF2-40B4-BE49-F238E27FC236}">
              <a16:creationId xmlns:a16="http://schemas.microsoft.com/office/drawing/2014/main" id="{31FB5562-CBFB-49F1-A9A0-7DF519F385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 y="104774"/>
          <a:ext cx="2409825" cy="1517297"/>
        </a:xfrm>
        <a:prstGeom prst="rect">
          <a:avLst/>
        </a:prstGeom>
      </xdr:spPr>
    </xdr:pic>
    <xdr:clientData/>
  </xdr:twoCellAnchor>
  <xdr:twoCellAnchor editAs="oneCell">
    <xdr:from>
      <xdr:col>2</xdr:col>
      <xdr:colOff>581025</xdr:colOff>
      <xdr:row>0</xdr:row>
      <xdr:rowOff>152401</xdr:rowOff>
    </xdr:from>
    <xdr:to>
      <xdr:col>3</xdr:col>
      <xdr:colOff>500903</xdr:colOff>
      <xdr:row>4</xdr:row>
      <xdr:rowOff>285751</xdr:rowOff>
    </xdr:to>
    <xdr:pic>
      <xdr:nvPicPr>
        <xdr:cNvPr id="5" name="Image 4">
          <a:extLst>
            <a:ext uri="{FF2B5EF4-FFF2-40B4-BE49-F238E27FC236}">
              <a16:creationId xmlns:a16="http://schemas.microsoft.com/office/drawing/2014/main" id="{645F60AD-C956-4659-8A47-D0A89C215C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76500" y="152401"/>
          <a:ext cx="2329703" cy="1466850"/>
        </a:xfrm>
        <a:prstGeom prst="rect">
          <a:avLst/>
        </a:prstGeom>
      </xdr:spPr>
    </xdr:pic>
    <xdr:clientData/>
  </xdr:twoCellAnchor>
  <xdr:twoCellAnchor editAs="oneCell">
    <xdr:from>
      <xdr:col>3</xdr:col>
      <xdr:colOff>457200</xdr:colOff>
      <xdr:row>27</xdr:row>
      <xdr:rowOff>66675</xdr:rowOff>
    </xdr:from>
    <xdr:to>
      <xdr:col>4</xdr:col>
      <xdr:colOff>828675</xdr:colOff>
      <xdr:row>31</xdr:row>
      <xdr:rowOff>295275</xdr:rowOff>
    </xdr:to>
    <xdr:pic>
      <xdr:nvPicPr>
        <xdr:cNvPr id="6" name="Image 5">
          <a:extLst>
            <a:ext uri="{FF2B5EF4-FFF2-40B4-BE49-F238E27FC236}">
              <a16:creationId xmlns:a16="http://schemas.microsoft.com/office/drawing/2014/main" id="{8876C6BD-5FCF-48FC-AFCE-DA8B19EB841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95750" y="9591675"/>
          <a:ext cx="1752600" cy="17526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83EC-2DF6-4C58-B5DE-09D4F28B49F3}">
  <sheetPr>
    <tabColor rgb="FF0070C0"/>
    <pageSetUpPr fitToPage="1"/>
  </sheetPr>
  <dimension ref="B1:AA35"/>
  <sheetViews>
    <sheetView showGridLines="0" tabSelected="1" zoomScaleNormal="100" workbookViewId="0">
      <selection activeCell="P10" sqref="P10"/>
    </sheetView>
  </sheetViews>
  <sheetFormatPr baseColWidth="10" defaultColWidth="11.42578125" defaultRowHeight="15" customHeight="1" x14ac:dyDescent="0.25"/>
  <cols>
    <col min="1" max="1" width="1.28515625" customWidth="1"/>
    <col min="2" max="2" width="2.7109375" customWidth="1"/>
    <col min="3" max="3" width="5.7109375" customWidth="1"/>
    <col min="4" max="4" width="25.7109375" customWidth="1"/>
    <col min="5" max="5" width="26.140625" bestFit="1" customWidth="1"/>
    <col min="6" max="10" width="5.7109375" style="27" hidden="1" customWidth="1"/>
    <col min="11" max="15" width="5.7109375" customWidth="1"/>
    <col min="16" max="16" width="50.7109375" customWidth="1"/>
    <col min="17" max="20" width="10.7109375" customWidth="1"/>
    <col min="21" max="25" width="5.7109375" customWidth="1"/>
    <col min="26" max="26" width="15.7109375" customWidth="1"/>
    <col min="27" max="27" width="2.7109375" customWidth="1"/>
    <col min="28" max="28" width="1.28515625" customWidth="1"/>
  </cols>
  <sheetData>
    <row r="1" spans="2:27" ht="6" customHeight="1" thickBot="1" x14ac:dyDescent="0.3"/>
    <row r="2" spans="2:27" ht="15" customHeight="1" x14ac:dyDescent="0.25">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9"/>
    </row>
    <row r="3" spans="2:27" ht="30" customHeight="1" x14ac:dyDescent="0.25">
      <c r="B3" s="113"/>
      <c r="C3" s="114"/>
      <c r="D3" s="114"/>
      <c r="E3" s="114"/>
      <c r="F3" s="114"/>
      <c r="G3" s="114"/>
      <c r="H3" s="114"/>
      <c r="I3" s="114"/>
      <c r="J3" s="114"/>
      <c r="K3" s="114"/>
      <c r="L3" s="114"/>
      <c r="M3" s="114"/>
      <c r="N3" s="114"/>
      <c r="O3" s="114"/>
      <c r="P3" s="114"/>
      <c r="Q3" s="114"/>
      <c r="R3" s="114"/>
      <c r="S3" s="114"/>
      <c r="T3" s="126" t="s">
        <v>514</v>
      </c>
      <c r="U3" s="126"/>
      <c r="V3" s="126"/>
      <c r="W3" s="124" t="str">
        <f>IF('Gestion équipe'!T2="","",'Gestion équipe'!T2)</f>
        <v>Au revoir, merci !</v>
      </c>
      <c r="X3" s="124"/>
      <c r="Y3" s="124"/>
      <c r="Z3" s="124"/>
      <c r="AA3" s="120"/>
    </row>
    <row r="4" spans="2:27" ht="30" customHeight="1" x14ac:dyDescent="0.25">
      <c r="B4" s="113"/>
      <c r="C4" s="114"/>
      <c r="D4" s="114"/>
      <c r="E4" s="114"/>
      <c r="F4" s="114"/>
      <c r="G4" s="114"/>
      <c r="H4" s="114"/>
      <c r="I4" s="114"/>
      <c r="J4" s="114"/>
      <c r="K4" s="114"/>
      <c r="L4" s="114"/>
      <c r="M4" s="114"/>
      <c r="N4" s="114"/>
      <c r="O4" s="114"/>
      <c r="P4" s="114"/>
      <c r="Q4" s="114"/>
      <c r="R4" s="114"/>
      <c r="S4" s="114"/>
      <c r="T4" s="127" t="s">
        <v>515</v>
      </c>
      <c r="U4" s="127"/>
      <c r="V4" s="127"/>
      <c r="W4" s="125" t="str">
        <f>IF('Gestion équipe'!T3="","",'Gestion équipe'!T3)</f>
        <v>Elfes Sylvains</v>
      </c>
      <c r="X4" s="125"/>
      <c r="Y4" s="125"/>
      <c r="Z4" s="125"/>
      <c r="AA4" s="120"/>
    </row>
    <row r="5" spans="2:27" ht="30" customHeight="1" x14ac:dyDescent="0.25">
      <c r="B5" s="113"/>
      <c r="C5" s="114"/>
      <c r="D5" s="114"/>
      <c r="E5" s="114"/>
      <c r="F5" s="114"/>
      <c r="G5" s="114"/>
      <c r="H5" s="114"/>
      <c r="I5" s="114"/>
      <c r="J5" s="114"/>
      <c r="K5" s="114"/>
      <c r="L5" s="114"/>
      <c r="M5" s="114"/>
      <c r="N5" s="114"/>
      <c r="O5" s="114"/>
      <c r="P5" s="114"/>
      <c r="Q5" s="114"/>
      <c r="R5" s="114"/>
      <c r="S5" s="114"/>
      <c r="T5" s="126" t="s">
        <v>516</v>
      </c>
      <c r="U5" s="126"/>
      <c r="V5" s="126"/>
      <c r="W5" s="124" t="str">
        <f>IF('Gestion équipe'!T4="","",'Gestion équipe'!T4)</f>
        <v>Jordel</v>
      </c>
      <c r="X5" s="124"/>
      <c r="Y5" s="124"/>
      <c r="Z5" s="124"/>
      <c r="AA5" s="120"/>
    </row>
    <row r="6" spans="2:27" ht="30" customHeight="1" x14ac:dyDescent="0.25">
      <c r="B6" s="113"/>
      <c r="C6" s="114"/>
      <c r="D6" s="114"/>
      <c r="E6" s="114"/>
      <c r="F6" s="114"/>
      <c r="G6" s="114"/>
      <c r="H6" s="114"/>
      <c r="I6" s="114"/>
      <c r="J6" s="114"/>
      <c r="K6" s="114"/>
      <c r="L6" s="114"/>
      <c r="M6" s="114"/>
      <c r="N6" s="114"/>
      <c r="O6" s="114"/>
      <c r="P6" s="114"/>
      <c r="Q6" s="114"/>
      <c r="R6" s="114"/>
      <c r="S6" s="114"/>
      <c r="T6" s="127" t="s">
        <v>813</v>
      </c>
      <c r="U6" s="127"/>
      <c r="V6" s="127"/>
      <c r="W6" s="125" t="str">
        <f>IF('Gestion équipe'!T5="","",'Gestion équipe'!T5)</f>
        <v/>
      </c>
      <c r="X6" s="125"/>
      <c r="Y6" s="125"/>
      <c r="Z6" s="125"/>
      <c r="AA6" s="120"/>
    </row>
    <row r="7" spans="2:27" ht="15" customHeight="1" x14ac:dyDescent="0.25">
      <c r="B7" s="113"/>
      <c r="F7"/>
      <c r="G7"/>
      <c r="H7"/>
      <c r="I7"/>
      <c r="J7"/>
      <c r="AA7" s="120"/>
    </row>
    <row r="8" spans="2:27" ht="15" customHeight="1" x14ac:dyDescent="0.25">
      <c r="B8" s="113"/>
      <c r="C8" s="130" t="s">
        <v>0</v>
      </c>
      <c r="D8" s="131" t="s">
        <v>1</v>
      </c>
      <c r="E8" s="131" t="s">
        <v>2</v>
      </c>
      <c r="F8" s="132" t="s">
        <v>3</v>
      </c>
      <c r="G8" s="132" t="s">
        <v>4</v>
      </c>
      <c r="H8" s="132" t="s">
        <v>5</v>
      </c>
      <c r="I8" s="132" t="s">
        <v>499</v>
      </c>
      <c r="J8" s="132" t="s">
        <v>7</v>
      </c>
      <c r="K8" s="128" t="s">
        <v>3</v>
      </c>
      <c r="L8" s="128" t="s">
        <v>4</v>
      </c>
      <c r="M8" s="128" t="s">
        <v>5</v>
      </c>
      <c r="N8" s="128" t="s">
        <v>499</v>
      </c>
      <c r="O8" s="128" t="s">
        <v>7</v>
      </c>
      <c r="P8" s="131" t="s">
        <v>8</v>
      </c>
      <c r="Q8" s="128" t="s">
        <v>8</v>
      </c>
      <c r="R8" s="128"/>
      <c r="S8" s="129" t="s">
        <v>503</v>
      </c>
      <c r="T8" s="129" t="s">
        <v>502</v>
      </c>
      <c r="U8" s="129" t="s">
        <v>9</v>
      </c>
      <c r="V8" s="129"/>
      <c r="W8" s="128" t="s">
        <v>497</v>
      </c>
      <c r="X8" s="128" t="s">
        <v>498</v>
      </c>
      <c r="Y8" s="128" t="s">
        <v>530</v>
      </c>
      <c r="Z8" s="128" t="s">
        <v>504</v>
      </c>
      <c r="AA8" s="120"/>
    </row>
    <row r="9" spans="2:27" ht="15" customHeight="1" x14ac:dyDescent="0.25">
      <c r="B9" s="113"/>
      <c r="C9" s="130"/>
      <c r="D9" s="131"/>
      <c r="E9" s="131"/>
      <c r="F9" s="132"/>
      <c r="G9" s="132"/>
      <c r="H9" s="132"/>
      <c r="I9" s="132"/>
      <c r="J9" s="132"/>
      <c r="K9" s="128"/>
      <c r="L9" s="128"/>
      <c r="M9" s="128"/>
      <c r="N9" s="128"/>
      <c r="O9" s="128"/>
      <c r="P9" s="131"/>
      <c r="Q9" s="26" t="s">
        <v>518</v>
      </c>
      <c r="R9" s="26" t="s">
        <v>519</v>
      </c>
      <c r="S9" s="129"/>
      <c r="T9" s="129"/>
      <c r="U9" s="129"/>
      <c r="V9" s="129"/>
      <c r="W9" s="128"/>
      <c r="X9" s="128"/>
      <c r="Y9" s="128"/>
      <c r="Z9" s="128"/>
      <c r="AA9" s="120"/>
    </row>
    <row r="10" spans="2:27" ht="30" customHeight="1" x14ac:dyDescent="0.25">
      <c r="B10" s="113"/>
      <c r="C10" s="3">
        <v>1</v>
      </c>
      <c r="D10" s="24" t="str">
        <f>IF('Gestion équipe'!C9="","",'Gestion équipe'!C9)</f>
        <v>La Poutre</v>
      </c>
      <c r="E10" s="24" t="str">
        <f>IF('Gestion équipe'!D9="","",'Gestion équipe'!D9)</f>
        <v>Loren Forest Treeman</v>
      </c>
      <c r="F10" s="28">
        <f t="shared" ref="F10:F25" si="0">IFERROR(VLOOKUP($E10,JOUEUR_DETAIL,4,FALSE),"")</f>
        <v>2</v>
      </c>
      <c r="G10" s="28">
        <f t="shared" ref="G10:G25" si="1">IFERROR(VLOOKUP($E10,JOUEUR_DETAIL,5,FALSE),"")</f>
        <v>6</v>
      </c>
      <c r="H10" s="29">
        <f t="shared" ref="H10:H25" si="2">IFERROR(VLOOKUP($E10,JOUEUR_DETAIL,6,FALSE),"")</f>
        <v>5</v>
      </c>
      <c r="I10" s="29">
        <f t="shared" ref="I10:I25" si="3">IFERROR(VLOOKUP($E10,JOUEUR_DETAIL,7,FALSE),"")</f>
        <v>5</v>
      </c>
      <c r="J10" s="29">
        <f t="shared" ref="J10:J25" si="4">IFERROR(VLOOKUP($E10,JOUEUR_DETAIL,8,FALSE),"")</f>
        <v>11</v>
      </c>
      <c r="K10" s="12">
        <f>IF(F10="","",IF(F10="-","-",F10+'Gestion équipe'!E9))</f>
        <v>2</v>
      </c>
      <c r="L10" s="12">
        <f>IF(G10="","",IF(G10="-","-",G10+'Gestion équipe'!F9))</f>
        <v>6</v>
      </c>
      <c r="M10" s="14">
        <f>IF(H10="","",IF(H10="-","-",H10-'Gestion équipe'!G9))</f>
        <v>5</v>
      </c>
      <c r="N10" s="14">
        <f>IF(I10="","",IF(I10="-","-",I10-'Gestion équipe'!H9))</f>
        <v>5</v>
      </c>
      <c r="O10" s="14">
        <f>IF(J10="","",IF(J10="-","-",J10+'Gestion équipe'!I9))</f>
        <v>11</v>
      </c>
      <c r="P10" s="20" t="str">
        <f>IFERROR(IF(VLOOKUP($E10,JOUEUR_DETAIL,9,FALSE)="",IF('Gestion équipe'!K9="","",'Gestion équipe'!K9)&amp;IF('Gestion équipe'!M9="","",", "&amp;'Gestion équipe'!M9)&amp;IF('Gestion équipe'!O9="","",", "&amp;'Gestion équipe'!O9)&amp;IF('Gestion équipe'!Q9="","",", "&amp;'Gestion équipe'!Q9)&amp;IF('Gestion équipe'!S9="","",", "&amp;'Gestion équipe'!S9)&amp;IF('Gestion équipe'!U9="","",", "&amp;'Gestion équipe'!U9),(VLOOKUP($E10,JOUEUR_DETAIL,9,FALSE))&amp;IF('Gestion équipe'!K9="","",", "&amp;'Gestion équipe'!K9)&amp;IF('Gestion équipe'!M9="","",", "&amp;'Gestion équipe'!M9)&amp;IF('Gestion équipe'!O9="","",", "&amp;'Gestion équipe'!O9)&amp;IF('Gestion équipe'!Q9="","",", "&amp;'Gestion équipe'!Q9)&amp;IF('Gestion équipe'!S9="","",", "&amp;'Gestion équipe'!S9)&amp;IF('Gestion équipe'!U9="","",", "&amp;'Gestion équipe'!U9)),"")</f>
        <v>Solitaire (4+), Châtaigne (+1), Stabilité, Bras puissant, Prendre racine, Crâne épais, Lancer de coéquipier</v>
      </c>
      <c r="Q10" s="31" t="str">
        <f>IFERROR(VLOOKUP($E10,JOUEUR_DETAIL,15,FALSE),"")</f>
        <v>F</v>
      </c>
      <c r="R10" s="31" t="str">
        <f t="shared" ref="R10:R25" si="5">IFERROR(VLOOKUP($E10,JOUEUR_DETAIL,16,FALSE),"")</f>
        <v>GA</v>
      </c>
      <c r="S10" s="16">
        <f>IFERROR(VLOOKUP($E10,JOUEUR_DETAIL,2,FALSE),"")</f>
        <v>120000</v>
      </c>
      <c r="T10" s="81"/>
      <c r="U10" s="136"/>
      <c r="V10" s="137"/>
      <c r="W10" s="71"/>
      <c r="X10" s="71"/>
      <c r="Y10" s="71"/>
      <c r="Z10" s="21">
        <f>IF('Gestion équipe'!V9="","",'Gestion équipe'!V9)</f>
        <v>120000</v>
      </c>
      <c r="AA10" s="120"/>
    </row>
    <row r="11" spans="2:27" ht="30" customHeight="1" x14ac:dyDescent="0.25">
      <c r="B11" s="113"/>
      <c r="C11" s="4">
        <v>2</v>
      </c>
      <c r="D11" s="25" t="str">
        <f>IF('Gestion équipe'!C10="","",'Gestion équipe'!C10)</f>
        <v>Ize Hékiel</v>
      </c>
      <c r="E11" s="25" t="str">
        <f>IF('Gestion équipe'!D10="","",'Gestion équipe'!D10)</f>
        <v>Wardancer</v>
      </c>
      <c r="F11" s="28">
        <f t="shared" si="0"/>
        <v>8</v>
      </c>
      <c r="G11" s="28">
        <f t="shared" si="1"/>
        <v>3</v>
      </c>
      <c r="H11" s="29">
        <f t="shared" si="2"/>
        <v>2</v>
      </c>
      <c r="I11" s="29">
        <f t="shared" si="3"/>
        <v>4</v>
      </c>
      <c r="J11" s="29">
        <f t="shared" si="4"/>
        <v>8</v>
      </c>
      <c r="K11" s="13">
        <f>IF(F11="","",IF(F11="-","-",F11+'Gestion équipe'!E10))</f>
        <v>8</v>
      </c>
      <c r="L11" s="13">
        <f>IF(G11="","",IF(G11="-","-",G11+'Gestion équipe'!F10))</f>
        <v>3</v>
      </c>
      <c r="M11" s="15">
        <f>IF(H11="","",IF(H11="-","-",H11-'Gestion équipe'!G10))</f>
        <v>2</v>
      </c>
      <c r="N11" s="15">
        <f>IF(I11="","",IF(I11="-","-",I11-'Gestion équipe'!H10))</f>
        <v>4</v>
      </c>
      <c r="O11" s="15">
        <f>IF(J11="","",IF(J11="-","-",J11+'Gestion équipe'!I10))</f>
        <v>8</v>
      </c>
      <c r="P11" s="19" t="str">
        <f>IFERROR(IF(VLOOKUP($E11,JOUEUR_DETAIL,9,FALSE)="",IF('Gestion équipe'!K10="","",'Gestion équipe'!K10)&amp;IF('Gestion équipe'!M10="","",", "&amp;'Gestion équipe'!M10)&amp;IF('Gestion équipe'!O10="","",", "&amp;'Gestion équipe'!O10)&amp;IF('Gestion équipe'!Q10="","",", "&amp;'Gestion équipe'!Q10)&amp;IF('Gestion équipe'!S10="","",", "&amp;'Gestion équipe'!S10)&amp;IF('Gestion équipe'!U10="","",", "&amp;'Gestion équipe'!U10),(VLOOKUP($E11,JOUEUR_DETAIL,9,FALSE))&amp;IF('Gestion équipe'!K10="","",", "&amp;'Gestion équipe'!K10)&amp;IF('Gestion équipe'!M10="","",", "&amp;'Gestion équipe'!M10)&amp;IF('Gestion équipe'!O10="","",", "&amp;'Gestion équipe'!O10)&amp;IF('Gestion équipe'!Q10="","",", "&amp;'Gestion équipe'!Q10)&amp;IF('Gestion équipe'!S10="","",", "&amp;'Gestion équipe'!S10)&amp;IF('Gestion équipe'!U10="","",", "&amp;'Gestion équipe'!U10)),"")</f>
        <v>Blocage, Esquive, Saut</v>
      </c>
      <c r="Q11" s="32" t="str">
        <f t="shared" ref="Q11:Q25" si="6">IFERROR(VLOOKUP($E11,JOUEUR_DETAIL,15,FALSE),"")</f>
        <v>GA</v>
      </c>
      <c r="R11" s="32" t="str">
        <f t="shared" si="5"/>
        <v>FP</v>
      </c>
      <c r="S11" s="17">
        <f>IFERROR(VLOOKUP($E11,JOUEUR_DETAIL,2,FALSE),"")</f>
        <v>125000</v>
      </c>
      <c r="T11" s="39"/>
      <c r="U11" s="138"/>
      <c r="V11" s="139"/>
      <c r="W11" s="37"/>
      <c r="X11" s="37"/>
      <c r="Y11" s="37"/>
      <c r="Z11" s="22">
        <f>IF('Gestion équipe'!V10="","",'Gestion équipe'!V10)</f>
        <v>125000</v>
      </c>
      <c r="AA11" s="120"/>
    </row>
    <row r="12" spans="2:27" ht="30" customHeight="1" x14ac:dyDescent="0.25">
      <c r="B12" s="113"/>
      <c r="C12" s="3">
        <v>3</v>
      </c>
      <c r="D12" s="24" t="str">
        <f>IF('Gestion équipe'!C11="","",'Gestion équipe'!C11)</f>
        <v>Kho Yote</v>
      </c>
      <c r="E12" s="24" t="str">
        <f>IF('Gestion équipe'!D11="","",'Gestion équipe'!D11)</f>
        <v>Wardancer</v>
      </c>
      <c r="F12" s="28">
        <f t="shared" si="0"/>
        <v>8</v>
      </c>
      <c r="G12" s="28">
        <f t="shared" si="1"/>
        <v>3</v>
      </c>
      <c r="H12" s="29">
        <f t="shared" si="2"/>
        <v>2</v>
      </c>
      <c r="I12" s="29">
        <f t="shared" si="3"/>
        <v>4</v>
      </c>
      <c r="J12" s="29">
        <f t="shared" si="4"/>
        <v>8</v>
      </c>
      <c r="K12" s="12">
        <f>IF(F12="","",IF(F12="-","-",F12+'Gestion équipe'!E11))</f>
        <v>8</v>
      </c>
      <c r="L12" s="12">
        <f>IF(G12="","",IF(G12="-","-",G12+'Gestion équipe'!F11))</f>
        <v>3</v>
      </c>
      <c r="M12" s="14">
        <f>IF(H12="","",IF(H12="-","-",H12-'Gestion équipe'!G11))</f>
        <v>2</v>
      </c>
      <c r="N12" s="14">
        <f>IF(I12="","",IF(I12="-","-",I12-'Gestion équipe'!H11))</f>
        <v>4</v>
      </c>
      <c r="O12" s="14">
        <f>IF(J12="","",IF(J12="-","-",J12+'Gestion équipe'!I11))</f>
        <v>8</v>
      </c>
      <c r="P12" s="20" t="str">
        <f>IFERROR(IF(VLOOKUP($E12,JOUEUR_DETAIL,9,FALSE)="",IF('Gestion équipe'!K11="","",'Gestion équipe'!K11)&amp;IF('Gestion équipe'!M11="","",", "&amp;'Gestion équipe'!M11)&amp;IF('Gestion équipe'!O11="","",", "&amp;'Gestion équipe'!O11)&amp;IF('Gestion équipe'!Q11="","",", "&amp;'Gestion équipe'!Q11)&amp;IF('Gestion équipe'!S11="","",", "&amp;'Gestion équipe'!S11)&amp;IF('Gestion équipe'!U11="","",", "&amp;'Gestion équipe'!U11),(VLOOKUP($E12,JOUEUR_DETAIL,9,FALSE))&amp;IF('Gestion équipe'!K11="","",", "&amp;'Gestion équipe'!K11)&amp;IF('Gestion équipe'!M11="","",", "&amp;'Gestion équipe'!M11)&amp;IF('Gestion équipe'!O11="","",", "&amp;'Gestion équipe'!O11)&amp;IF('Gestion équipe'!Q11="","",", "&amp;'Gestion équipe'!Q11)&amp;IF('Gestion équipe'!S11="","",", "&amp;'Gestion équipe'!S11)&amp;IF('Gestion équipe'!U11="","",", "&amp;'Gestion équipe'!U11)),"")</f>
        <v>Blocage, Esquive, Saut</v>
      </c>
      <c r="Q12" s="31" t="str">
        <f t="shared" si="6"/>
        <v>GA</v>
      </c>
      <c r="R12" s="31" t="str">
        <f t="shared" si="5"/>
        <v>FP</v>
      </c>
      <c r="S12" s="16">
        <f t="shared" ref="S12:S25" si="7">IFERROR(VLOOKUP($E12,JOUEUR_DETAIL,2,FALSE),"")</f>
        <v>125000</v>
      </c>
      <c r="T12" s="81"/>
      <c r="U12" s="136"/>
      <c r="V12" s="137"/>
      <c r="W12" s="71"/>
      <c r="X12" s="71"/>
      <c r="Y12" s="71"/>
      <c r="Z12" s="21">
        <f>IF('Gestion équipe'!V11="","",'Gestion équipe'!V11)</f>
        <v>125000</v>
      </c>
      <c r="AA12" s="120"/>
    </row>
    <row r="13" spans="2:27" ht="30" customHeight="1" x14ac:dyDescent="0.25">
      <c r="B13" s="113"/>
      <c r="C13" s="4">
        <v>4</v>
      </c>
      <c r="D13" s="25" t="str">
        <f>IF('Gestion équipe'!C12="","",'Gestion équipe'!C12)</f>
        <v>Jo Lemelle</v>
      </c>
      <c r="E13" s="25" t="str">
        <f>IF('Gestion équipe'!D12="","",'Gestion équipe'!D12)</f>
        <v>Wood Elf Catcher</v>
      </c>
      <c r="F13" s="28">
        <f t="shared" si="0"/>
        <v>8</v>
      </c>
      <c r="G13" s="28">
        <f t="shared" si="1"/>
        <v>2</v>
      </c>
      <c r="H13" s="29">
        <f t="shared" si="2"/>
        <v>2</v>
      </c>
      <c r="I13" s="29">
        <f t="shared" si="3"/>
        <v>4</v>
      </c>
      <c r="J13" s="29">
        <f t="shared" si="4"/>
        <v>8</v>
      </c>
      <c r="K13" s="13">
        <f>IF(F13="","",IF(F13="-","-",F13+'Gestion équipe'!E12))</f>
        <v>8</v>
      </c>
      <c r="L13" s="13">
        <f>IF(G13="","",IF(G13="-","-",G13+'Gestion équipe'!F12))</f>
        <v>2</v>
      </c>
      <c r="M13" s="15">
        <f>IF(H13="","",IF(H13="-","-",H13-'Gestion équipe'!G12))</f>
        <v>2</v>
      </c>
      <c r="N13" s="15">
        <f>IF(I13="","",IF(I13="-","-",I13-'Gestion équipe'!H12))</f>
        <v>4</v>
      </c>
      <c r="O13" s="15">
        <f>IF(J13="","",IF(J13="-","-",J13+'Gestion équipe'!I12))</f>
        <v>8</v>
      </c>
      <c r="P13" s="19" t="str">
        <f>IFERROR(IF(VLOOKUP($E13,JOUEUR_DETAIL,9,FALSE)="",IF('Gestion équipe'!K12="","",'Gestion équipe'!K12)&amp;IF('Gestion équipe'!M12="","",", "&amp;'Gestion équipe'!M12)&amp;IF('Gestion équipe'!O12="","",", "&amp;'Gestion équipe'!O12)&amp;IF('Gestion équipe'!Q12="","",", "&amp;'Gestion équipe'!Q12)&amp;IF('Gestion équipe'!S12="","",", "&amp;'Gestion équipe'!S12)&amp;IF('Gestion équipe'!U12="","",", "&amp;'Gestion équipe'!U12),(VLOOKUP($E13,JOUEUR_DETAIL,9,FALSE))&amp;IF('Gestion équipe'!K12="","",", "&amp;'Gestion équipe'!K12)&amp;IF('Gestion équipe'!M12="","",", "&amp;'Gestion équipe'!M12)&amp;IF('Gestion équipe'!O12="","",", "&amp;'Gestion équipe'!O12)&amp;IF('Gestion équipe'!Q12="","",", "&amp;'Gestion équipe'!Q12)&amp;IF('Gestion équipe'!S12="","",", "&amp;'Gestion équipe'!S12)&amp;IF('Gestion équipe'!U12="","",", "&amp;'Gestion équipe'!U12)),"")</f>
        <v>Réception, Esquive</v>
      </c>
      <c r="Q13" s="32" t="str">
        <f t="shared" si="6"/>
        <v>GA</v>
      </c>
      <c r="R13" s="32" t="str">
        <f t="shared" si="5"/>
        <v>FP</v>
      </c>
      <c r="S13" s="17">
        <f t="shared" si="7"/>
        <v>90000</v>
      </c>
      <c r="T13" s="39"/>
      <c r="U13" s="138"/>
      <c r="V13" s="139"/>
      <c r="W13" s="37"/>
      <c r="X13" s="37"/>
      <c r="Y13" s="37"/>
      <c r="Z13" s="22">
        <f>IF('Gestion équipe'!V12="","",'Gestion équipe'!V12)</f>
        <v>90000</v>
      </c>
      <c r="AA13" s="120"/>
    </row>
    <row r="14" spans="2:27" ht="30" customHeight="1" x14ac:dyDescent="0.25">
      <c r="B14" s="113"/>
      <c r="C14" s="3">
        <v>5</v>
      </c>
      <c r="D14" s="24" t="str">
        <f>IF('Gestion équipe'!C13="","",'Gestion équipe'!C13)</f>
        <v>Thaï Gueurcharque</v>
      </c>
      <c r="E14" s="24" t="str">
        <f>IF('Gestion équipe'!D13="","",'Gestion équipe'!D13)</f>
        <v>Wood Elf Linemen</v>
      </c>
      <c r="F14" s="28">
        <f t="shared" si="0"/>
        <v>7</v>
      </c>
      <c r="G14" s="28">
        <f t="shared" si="1"/>
        <v>3</v>
      </c>
      <c r="H14" s="29">
        <f t="shared" si="2"/>
        <v>2</v>
      </c>
      <c r="I14" s="29">
        <f t="shared" si="3"/>
        <v>4</v>
      </c>
      <c r="J14" s="29">
        <f t="shared" si="4"/>
        <v>8</v>
      </c>
      <c r="K14" s="12">
        <f>IF(F14="","",IF(F14="-","-",F14+'Gestion équipe'!E13))</f>
        <v>7</v>
      </c>
      <c r="L14" s="12">
        <f>IF(G14="","",IF(G14="-","-",G14+'Gestion équipe'!F13))</f>
        <v>3</v>
      </c>
      <c r="M14" s="14">
        <f>IF(H14="","",IF(H14="-","-",H14-'Gestion équipe'!G13))</f>
        <v>2</v>
      </c>
      <c r="N14" s="14">
        <f>IF(I14="","",IF(I14="-","-",I14-'Gestion équipe'!H13))</f>
        <v>4</v>
      </c>
      <c r="O14" s="14">
        <f>IF(J14="","",IF(J14="-","-",J14+'Gestion équipe'!I13))</f>
        <v>8</v>
      </c>
      <c r="P14" s="20" t="str">
        <f>IFERROR(IF(VLOOKUP($E14,JOUEUR_DETAIL,9,FALSE)="",IF('Gestion équipe'!K13="","",'Gestion équipe'!K13)&amp;IF('Gestion équipe'!M13="","",", "&amp;'Gestion équipe'!M13)&amp;IF('Gestion équipe'!O13="","",", "&amp;'Gestion équipe'!O13)&amp;IF('Gestion équipe'!Q13="","",", "&amp;'Gestion équipe'!Q13)&amp;IF('Gestion équipe'!S13="","",", "&amp;'Gestion équipe'!S13)&amp;IF('Gestion équipe'!U13="","",", "&amp;'Gestion équipe'!U13),(VLOOKUP($E14,JOUEUR_DETAIL,9,FALSE))&amp;IF('Gestion équipe'!K13="","",", "&amp;'Gestion équipe'!K13)&amp;IF('Gestion équipe'!M13="","",", "&amp;'Gestion équipe'!M13)&amp;IF('Gestion équipe'!O13="","",", "&amp;'Gestion équipe'!O13)&amp;IF('Gestion équipe'!Q13="","",", "&amp;'Gestion équipe'!Q13)&amp;IF('Gestion équipe'!S13="","",", "&amp;'Gestion équipe'!S13)&amp;IF('Gestion équipe'!U13="","",", "&amp;'Gestion équipe'!U13)),"")</f>
        <v/>
      </c>
      <c r="Q14" s="31" t="str">
        <f t="shared" si="6"/>
        <v>GA</v>
      </c>
      <c r="R14" s="31" t="str">
        <f t="shared" si="5"/>
        <v>F</v>
      </c>
      <c r="S14" s="16">
        <f t="shared" si="7"/>
        <v>70000</v>
      </c>
      <c r="T14" s="81"/>
      <c r="U14" s="136"/>
      <c r="V14" s="137"/>
      <c r="W14" s="71"/>
      <c r="X14" s="71"/>
      <c r="Y14" s="71"/>
      <c r="Z14" s="21">
        <f>IF('Gestion équipe'!V13="","",'Gestion équipe'!V13)</f>
        <v>70000</v>
      </c>
      <c r="AA14" s="120"/>
    </row>
    <row r="15" spans="2:27" ht="30" customHeight="1" x14ac:dyDescent="0.25">
      <c r="B15" s="113"/>
      <c r="C15" s="4">
        <v>6</v>
      </c>
      <c r="D15" s="25" t="str">
        <f>IF('Gestion équipe'!C14="","",'Gestion équipe'!C14)</f>
        <v>Dia Beulange</v>
      </c>
      <c r="E15" s="25" t="str">
        <f>IF('Gestion équipe'!D14="","",'Gestion équipe'!D14)</f>
        <v>Wood Elf Linemen</v>
      </c>
      <c r="F15" s="28">
        <f t="shared" si="0"/>
        <v>7</v>
      </c>
      <c r="G15" s="28">
        <f t="shared" si="1"/>
        <v>3</v>
      </c>
      <c r="H15" s="29">
        <f t="shared" si="2"/>
        <v>2</v>
      </c>
      <c r="I15" s="29">
        <f t="shared" si="3"/>
        <v>4</v>
      </c>
      <c r="J15" s="29">
        <f>IFERROR(VLOOKUP($E15,JOUEUR_DETAIL,8,FALSE),"")</f>
        <v>8</v>
      </c>
      <c r="K15" s="13">
        <f>IF(F15="","",IF(F15="-","-",F15+'Gestion équipe'!E14))</f>
        <v>7</v>
      </c>
      <c r="L15" s="13">
        <f>IF(G15="","",IF(G15="-","-",G15+'Gestion équipe'!F14))</f>
        <v>3</v>
      </c>
      <c r="M15" s="15">
        <f>IF(H15="","",IF(H15="-","-",H15-'Gestion équipe'!G14))</f>
        <v>2</v>
      </c>
      <c r="N15" s="15">
        <f>IF(I15="","",IF(I15="-","-",I15-'Gestion équipe'!H14))</f>
        <v>4</v>
      </c>
      <c r="O15" s="15">
        <f>IF(J15="","",IF(J15="-","-",J15+'Gestion équipe'!I14))</f>
        <v>8</v>
      </c>
      <c r="P15" s="19" t="str">
        <f>IFERROR(IF(VLOOKUP($E15,JOUEUR_DETAIL,9,FALSE)="",IF('Gestion équipe'!K14="","",'Gestion équipe'!K14)&amp;IF('Gestion équipe'!M14="","",", "&amp;'Gestion équipe'!M14)&amp;IF('Gestion équipe'!O14="","",", "&amp;'Gestion équipe'!O14)&amp;IF('Gestion équipe'!Q14="","",", "&amp;'Gestion équipe'!Q14)&amp;IF('Gestion équipe'!S14="","",", "&amp;'Gestion équipe'!S14)&amp;IF('Gestion équipe'!U14="","",", "&amp;'Gestion équipe'!U14),(VLOOKUP($E15,JOUEUR_DETAIL,9,FALSE))&amp;IF('Gestion équipe'!K14="","",", "&amp;'Gestion équipe'!K14)&amp;IF('Gestion équipe'!M14="","",", "&amp;'Gestion équipe'!M14)&amp;IF('Gestion équipe'!O14="","",", "&amp;'Gestion équipe'!O14)&amp;IF('Gestion équipe'!Q14="","",", "&amp;'Gestion équipe'!Q14)&amp;IF('Gestion équipe'!S14="","",", "&amp;'Gestion équipe'!S14)&amp;IF('Gestion équipe'!U14="","",", "&amp;'Gestion équipe'!U14)),"")</f>
        <v/>
      </c>
      <c r="Q15" s="32" t="str">
        <f t="shared" si="6"/>
        <v>GA</v>
      </c>
      <c r="R15" s="32" t="str">
        <f t="shared" si="5"/>
        <v>F</v>
      </c>
      <c r="S15" s="17">
        <f t="shared" si="7"/>
        <v>70000</v>
      </c>
      <c r="T15" s="39"/>
      <c r="U15" s="138"/>
      <c r="V15" s="139"/>
      <c r="W15" s="37"/>
      <c r="X15" s="37"/>
      <c r="Y15" s="37"/>
      <c r="Z15" s="22">
        <f>IF('Gestion équipe'!V14="","",'Gestion équipe'!V14)</f>
        <v>70000</v>
      </c>
      <c r="AA15" s="120"/>
    </row>
    <row r="16" spans="2:27" ht="30" customHeight="1" x14ac:dyDescent="0.25">
      <c r="B16" s="113"/>
      <c r="C16" s="3">
        <v>7</v>
      </c>
      <c r="D16" s="24" t="str">
        <f>IF('Gestion équipe'!C15="","",'Gestion équipe'!C15)</f>
        <v>Dar Kam</v>
      </c>
      <c r="E16" s="24" t="str">
        <f>IF('Gestion équipe'!D15="","",'Gestion équipe'!D15)</f>
        <v>Wood Elf Linemen</v>
      </c>
      <c r="F16" s="28">
        <f t="shared" si="0"/>
        <v>7</v>
      </c>
      <c r="G16" s="28">
        <f t="shared" si="1"/>
        <v>3</v>
      </c>
      <c r="H16" s="29">
        <f t="shared" si="2"/>
        <v>2</v>
      </c>
      <c r="I16" s="29">
        <f t="shared" si="3"/>
        <v>4</v>
      </c>
      <c r="J16" s="29">
        <f t="shared" si="4"/>
        <v>8</v>
      </c>
      <c r="K16" s="12">
        <f>IF(F16="","",IF(F16="-","-",F16+'Gestion équipe'!E15))</f>
        <v>7</v>
      </c>
      <c r="L16" s="12">
        <f>IF(G16="","",IF(G16="-","-",G16+'Gestion équipe'!F15))</f>
        <v>3</v>
      </c>
      <c r="M16" s="14">
        <f>IF(H16="","",IF(H16="-","-",H16-'Gestion équipe'!G15))</f>
        <v>2</v>
      </c>
      <c r="N16" s="14">
        <f>IF(I16="","",IF(I16="-","-",I16-'Gestion équipe'!H15))</f>
        <v>4</v>
      </c>
      <c r="O16" s="14">
        <f>IF(J16="","",IF(J16="-","-",J16+'Gestion équipe'!I15))</f>
        <v>8</v>
      </c>
      <c r="P16" s="20" t="str">
        <f>IFERROR(IF(VLOOKUP($E16,JOUEUR_DETAIL,9,FALSE)="",IF('Gestion équipe'!K15="","",'Gestion équipe'!K15)&amp;IF('Gestion équipe'!M15="","",", "&amp;'Gestion équipe'!M15)&amp;IF('Gestion équipe'!O15="","",", "&amp;'Gestion équipe'!O15)&amp;IF('Gestion équipe'!Q15="","",", "&amp;'Gestion équipe'!Q15)&amp;IF('Gestion équipe'!S15="","",", "&amp;'Gestion équipe'!S15)&amp;IF('Gestion équipe'!U15="","",", "&amp;'Gestion équipe'!U15),(VLOOKUP($E16,JOUEUR_DETAIL,9,FALSE))&amp;IF('Gestion équipe'!K15="","",", "&amp;'Gestion équipe'!K15)&amp;IF('Gestion équipe'!M15="","",", "&amp;'Gestion équipe'!M15)&amp;IF('Gestion équipe'!O15="","",", "&amp;'Gestion équipe'!O15)&amp;IF('Gestion équipe'!Q15="","",", "&amp;'Gestion équipe'!Q15)&amp;IF('Gestion équipe'!S15="","",", "&amp;'Gestion équipe'!S15)&amp;IF('Gestion équipe'!U15="","",", "&amp;'Gestion équipe'!U15)),"")</f>
        <v/>
      </c>
      <c r="Q16" s="31" t="str">
        <f t="shared" si="6"/>
        <v>GA</v>
      </c>
      <c r="R16" s="31" t="str">
        <f t="shared" si="5"/>
        <v>F</v>
      </c>
      <c r="S16" s="16">
        <f t="shared" si="7"/>
        <v>70000</v>
      </c>
      <c r="T16" s="81"/>
      <c r="U16" s="136"/>
      <c r="V16" s="137"/>
      <c r="W16" s="71"/>
      <c r="X16" s="71"/>
      <c r="Y16" s="71"/>
      <c r="Z16" s="21">
        <f>IF('Gestion équipe'!V15="","",'Gestion équipe'!V15)</f>
        <v>70000</v>
      </c>
      <c r="AA16" s="120"/>
    </row>
    <row r="17" spans="2:27" ht="30" customHeight="1" x14ac:dyDescent="0.25">
      <c r="B17" s="113"/>
      <c r="C17" s="4">
        <v>8</v>
      </c>
      <c r="D17" s="25" t="str">
        <f>IF('Gestion équipe'!C16="","",'Gestion équipe'!C16)</f>
        <v>Madd Quatt</v>
      </c>
      <c r="E17" s="25" t="str">
        <f>IF('Gestion équipe'!D16="","",'Gestion équipe'!D16)</f>
        <v>Wood Elf Linemen</v>
      </c>
      <c r="F17" s="28">
        <f t="shared" si="0"/>
        <v>7</v>
      </c>
      <c r="G17" s="28">
        <f t="shared" si="1"/>
        <v>3</v>
      </c>
      <c r="H17" s="29">
        <f t="shared" si="2"/>
        <v>2</v>
      </c>
      <c r="I17" s="29">
        <f t="shared" si="3"/>
        <v>4</v>
      </c>
      <c r="J17" s="29">
        <f t="shared" si="4"/>
        <v>8</v>
      </c>
      <c r="K17" s="13">
        <f>IF(F17="","",IF(F17="-","-",F17+'Gestion équipe'!E16))</f>
        <v>7</v>
      </c>
      <c r="L17" s="13">
        <f>IF(G17="","",IF(G17="-","-",G17+'Gestion équipe'!F16))</f>
        <v>3</v>
      </c>
      <c r="M17" s="15">
        <f>IF(H17="","",IF(H17="-","-",H17-'Gestion équipe'!G16))</f>
        <v>2</v>
      </c>
      <c r="N17" s="15">
        <f>IF(I17="","",IF(I17="-","-",I17-'Gestion équipe'!H16))</f>
        <v>4</v>
      </c>
      <c r="O17" s="15">
        <f>IF(J17="","",IF(J17="-","-",J17+'Gestion équipe'!I16))</f>
        <v>8</v>
      </c>
      <c r="P17" s="19" t="str">
        <f>IFERROR(IF(VLOOKUP($E17,JOUEUR_DETAIL,9,FALSE)="",IF('Gestion équipe'!K16="","",'Gestion équipe'!K16)&amp;IF('Gestion équipe'!M16="","",", "&amp;'Gestion équipe'!M16)&amp;IF('Gestion équipe'!O16="","",", "&amp;'Gestion équipe'!O16)&amp;IF('Gestion équipe'!Q16="","",", "&amp;'Gestion équipe'!Q16)&amp;IF('Gestion équipe'!S16="","",", "&amp;'Gestion équipe'!S16)&amp;IF('Gestion équipe'!U16="","",", "&amp;'Gestion équipe'!U16),(VLOOKUP($E17,JOUEUR_DETAIL,9,FALSE))&amp;IF('Gestion équipe'!K16="","",", "&amp;'Gestion équipe'!K16)&amp;IF('Gestion équipe'!M16="","",", "&amp;'Gestion équipe'!M16)&amp;IF('Gestion équipe'!O16="","",", "&amp;'Gestion équipe'!O16)&amp;IF('Gestion équipe'!Q16="","",", "&amp;'Gestion équipe'!Q16)&amp;IF('Gestion équipe'!S16="","",", "&amp;'Gestion équipe'!S16)&amp;IF('Gestion équipe'!U16="","",", "&amp;'Gestion équipe'!U16)),"")</f>
        <v/>
      </c>
      <c r="Q17" s="32" t="str">
        <f t="shared" si="6"/>
        <v>GA</v>
      </c>
      <c r="R17" s="32" t="str">
        <f t="shared" si="5"/>
        <v>F</v>
      </c>
      <c r="S17" s="17">
        <f t="shared" si="7"/>
        <v>70000</v>
      </c>
      <c r="T17" s="39"/>
      <c r="U17" s="138"/>
      <c r="V17" s="139"/>
      <c r="W17" s="37"/>
      <c r="X17" s="37"/>
      <c r="Y17" s="37"/>
      <c r="Z17" s="22">
        <f>IF('Gestion équipe'!V16="","",'Gestion équipe'!V16)</f>
        <v>70000</v>
      </c>
      <c r="AA17" s="120"/>
    </row>
    <row r="18" spans="2:27" ht="30" customHeight="1" x14ac:dyDescent="0.25">
      <c r="B18" s="113"/>
      <c r="C18" s="3">
        <v>9</v>
      </c>
      <c r="D18" s="24" t="str">
        <f>IF('Gestion équipe'!C17="","",'Gestion équipe'!C17)</f>
        <v>Bad Jeur</v>
      </c>
      <c r="E18" s="24" t="str">
        <f>IF('Gestion équipe'!D17="","",'Gestion équipe'!D17)</f>
        <v>Wood Elf Linemen</v>
      </c>
      <c r="F18" s="28">
        <f t="shared" si="0"/>
        <v>7</v>
      </c>
      <c r="G18" s="28">
        <f t="shared" si="1"/>
        <v>3</v>
      </c>
      <c r="H18" s="29">
        <f t="shared" si="2"/>
        <v>2</v>
      </c>
      <c r="I18" s="29">
        <f t="shared" si="3"/>
        <v>4</v>
      </c>
      <c r="J18" s="29">
        <f t="shared" si="4"/>
        <v>8</v>
      </c>
      <c r="K18" s="12">
        <f>IF(F18="","",IF(F18="-","-",F18+'Gestion équipe'!E17))</f>
        <v>7</v>
      </c>
      <c r="L18" s="12">
        <f>IF(G18="","",IF(G18="-","-",G18+'Gestion équipe'!F17))</f>
        <v>3</v>
      </c>
      <c r="M18" s="14">
        <f>IF(H18="","",IF(H18="-","-",H18-'Gestion équipe'!G17))</f>
        <v>2</v>
      </c>
      <c r="N18" s="14">
        <f>IF(I18="","",IF(I18="-","-",I18-'Gestion équipe'!H17))</f>
        <v>4</v>
      </c>
      <c r="O18" s="14">
        <f>IF(J18="","",IF(J18="-","-",J18+'Gestion équipe'!I17))</f>
        <v>8</v>
      </c>
      <c r="P18" s="20" t="str">
        <f>IFERROR(IF(VLOOKUP($E18,JOUEUR_DETAIL,9,FALSE)="",IF('Gestion équipe'!K17="","",'Gestion équipe'!K17)&amp;IF('Gestion équipe'!M17="","",", "&amp;'Gestion équipe'!M17)&amp;IF('Gestion équipe'!O17="","",", "&amp;'Gestion équipe'!O17)&amp;IF('Gestion équipe'!Q17="","",", "&amp;'Gestion équipe'!Q17)&amp;IF('Gestion équipe'!S17="","",", "&amp;'Gestion équipe'!S17)&amp;IF('Gestion équipe'!U17="","",", "&amp;'Gestion équipe'!U17),(VLOOKUP($E18,JOUEUR_DETAIL,9,FALSE))&amp;IF('Gestion équipe'!K17="","",", "&amp;'Gestion équipe'!K17)&amp;IF('Gestion équipe'!M17="","",", "&amp;'Gestion équipe'!M17)&amp;IF('Gestion équipe'!O17="","",", "&amp;'Gestion équipe'!O17)&amp;IF('Gestion équipe'!Q17="","",", "&amp;'Gestion équipe'!Q17)&amp;IF('Gestion équipe'!S17="","",", "&amp;'Gestion équipe'!S17)&amp;IF('Gestion équipe'!U17="","",", "&amp;'Gestion équipe'!U17)),"")</f>
        <v/>
      </c>
      <c r="Q18" s="31" t="str">
        <f t="shared" si="6"/>
        <v>GA</v>
      </c>
      <c r="R18" s="31" t="str">
        <f t="shared" si="5"/>
        <v>F</v>
      </c>
      <c r="S18" s="16">
        <f t="shared" si="7"/>
        <v>70000</v>
      </c>
      <c r="T18" s="81"/>
      <c r="U18" s="136"/>
      <c r="V18" s="137"/>
      <c r="W18" s="71"/>
      <c r="X18" s="71"/>
      <c r="Y18" s="71"/>
      <c r="Z18" s="21">
        <f>IF('Gestion équipe'!V17="","",'Gestion équipe'!V17)</f>
        <v>70000</v>
      </c>
      <c r="AA18" s="120"/>
    </row>
    <row r="19" spans="2:27" ht="30" customHeight="1" x14ac:dyDescent="0.25">
      <c r="B19" s="113"/>
      <c r="C19" s="4">
        <v>10</v>
      </c>
      <c r="D19" s="25" t="str">
        <f>IF('Gestion équipe'!C18="","",'Gestion équipe'!C18)</f>
        <v>Ham Chagard</v>
      </c>
      <c r="E19" s="25" t="str">
        <f>IF('Gestion équipe'!D18="","",'Gestion équipe'!D18)</f>
        <v>Wood Elf Linemen</v>
      </c>
      <c r="F19" s="28">
        <f t="shared" si="0"/>
        <v>7</v>
      </c>
      <c r="G19" s="28">
        <f t="shared" si="1"/>
        <v>3</v>
      </c>
      <c r="H19" s="29">
        <f t="shared" si="2"/>
        <v>2</v>
      </c>
      <c r="I19" s="29">
        <f t="shared" si="3"/>
        <v>4</v>
      </c>
      <c r="J19" s="29">
        <f t="shared" si="4"/>
        <v>8</v>
      </c>
      <c r="K19" s="13">
        <f>IF(F19="","",IF(F19="-","-",F19+'Gestion équipe'!E18))</f>
        <v>7</v>
      </c>
      <c r="L19" s="13">
        <f>IF(G19="","",IF(G19="-","-",G19+'Gestion équipe'!F18))</f>
        <v>3</v>
      </c>
      <c r="M19" s="15">
        <f>IF(H19="","",IF(H19="-","-",H19-'Gestion équipe'!G18))</f>
        <v>2</v>
      </c>
      <c r="N19" s="15">
        <f>IF(I19="","",IF(I19="-","-",I19-'Gestion équipe'!H18))</f>
        <v>4</v>
      </c>
      <c r="O19" s="15">
        <f>IF(J19="","",IF(J19="-","-",J19+'Gestion équipe'!I18))</f>
        <v>8</v>
      </c>
      <c r="P19" s="19" t="str">
        <f>IFERROR(IF(VLOOKUP($E19,JOUEUR_DETAIL,9,FALSE)="",IF('Gestion équipe'!K18="","",'Gestion équipe'!K18)&amp;IF('Gestion équipe'!M18="","",", "&amp;'Gestion équipe'!M18)&amp;IF('Gestion équipe'!O18="","",", "&amp;'Gestion équipe'!O18)&amp;IF('Gestion équipe'!Q18="","",", "&amp;'Gestion équipe'!Q18)&amp;IF('Gestion équipe'!S18="","",", "&amp;'Gestion équipe'!S18)&amp;IF('Gestion équipe'!U18="","",", "&amp;'Gestion équipe'!U18),(VLOOKUP($E19,JOUEUR_DETAIL,9,FALSE))&amp;IF('Gestion équipe'!K18="","",", "&amp;'Gestion équipe'!K18)&amp;IF('Gestion équipe'!M18="","",", "&amp;'Gestion équipe'!M18)&amp;IF('Gestion équipe'!O18="","",", "&amp;'Gestion équipe'!O18)&amp;IF('Gestion équipe'!Q18="","",", "&amp;'Gestion équipe'!Q18)&amp;IF('Gestion équipe'!S18="","",", "&amp;'Gestion équipe'!S18)&amp;IF('Gestion équipe'!U18="","",", "&amp;'Gestion équipe'!U18)),"")</f>
        <v/>
      </c>
      <c r="Q19" s="32" t="str">
        <f t="shared" si="6"/>
        <v>GA</v>
      </c>
      <c r="R19" s="32" t="str">
        <f t="shared" si="5"/>
        <v>F</v>
      </c>
      <c r="S19" s="17">
        <f t="shared" si="7"/>
        <v>70000</v>
      </c>
      <c r="T19" s="39"/>
      <c r="U19" s="138"/>
      <c r="V19" s="139"/>
      <c r="W19" s="37"/>
      <c r="X19" s="37"/>
      <c r="Y19" s="37"/>
      <c r="Z19" s="22">
        <f>IF('Gestion équipe'!V18="","",'Gestion équipe'!V18)</f>
        <v>70000</v>
      </c>
      <c r="AA19" s="120"/>
    </row>
    <row r="20" spans="2:27" ht="30" customHeight="1" x14ac:dyDescent="0.25">
      <c r="B20" s="113"/>
      <c r="C20" s="3">
        <v>11</v>
      </c>
      <c r="D20" s="24" t="str">
        <f>IF('Gestion équipe'!C19="","",'Gestion équipe'!C19)</f>
        <v>Dewey Zil</v>
      </c>
      <c r="E20" s="24" t="str">
        <f>IF('Gestion équipe'!D19="","",'Gestion équipe'!D19)</f>
        <v>Wood Elf Linemen</v>
      </c>
      <c r="F20" s="28">
        <f t="shared" si="0"/>
        <v>7</v>
      </c>
      <c r="G20" s="28">
        <f t="shared" si="1"/>
        <v>3</v>
      </c>
      <c r="H20" s="29">
        <f t="shared" si="2"/>
        <v>2</v>
      </c>
      <c r="I20" s="29">
        <f t="shared" si="3"/>
        <v>4</v>
      </c>
      <c r="J20" s="29">
        <f t="shared" si="4"/>
        <v>8</v>
      </c>
      <c r="K20" s="12">
        <f>IF(F20="","",IF(F20="-","-",F20+'Gestion équipe'!E19))</f>
        <v>7</v>
      </c>
      <c r="L20" s="12">
        <f>IF(G20="","",IF(G20="-","-",G20+'Gestion équipe'!F19))</f>
        <v>3</v>
      </c>
      <c r="M20" s="14">
        <f>IF(H20="","",IF(H20="-","-",H20-'Gestion équipe'!G19))</f>
        <v>2</v>
      </c>
      <c r="N20" s="14">
        <f>IF(I20="","",IF(I20="-","-",I20-'Gestion équipe'!H19))</f>
        <v>4</v>
      </c>
      <c r="O20" s="14">
        <f>IF(J20="","",IF(J20="-","-",J20+'Gestion équipe'!I19))</f>
        <v>8</v>
      </c>
      <c r="P20" s="20" t="str">
        <f>IFERROR(IF(VLOOKUP($E20,JOUEUR_DETAIL,9,FALSE)="",IF('Gestion équipe'!K19="","",'Gestion équipe'!K19)&amp;IF('Gestion équipe'!M19="","",", "&amp;'Gestion équipe'!M19)&amp;IF('Gestion équipe'!O19="","",", "&amp;'Gestion équipe'!O19)&amp;IF('Gestion équipe'!Q19="","",", "&amp;'Gestion équipe'!Q19)&amp;IF('Gestion équipe'!S19="","",", "&amp;'Gestion équipe'!S19)&amp;IF('Gestion équipe'!U19="","",", "&amp;'Gestion équipe'!U19),(VLOOKUP($E20,JOUEUR_DETAIL,9,FALSE))&amp;IF('Gestion équipe'!K19="","",", "&amp;'Gestion équipe'!K19)&amp;IF('Gestion équipe'!M19="","",", "&amp;'Gestion équipe'!M19)&amp;IF('Gestion équipe'!O19="","",", "&amp;'Gestion équipe'!O19)&amp;IF('Gestion équipe'!Q19="","",", "&amp;'Gestion équipe'!Q19)&amp;IF('Gestion équipe'!S19="","",", "&amp;'Gestion équipe'!S19)&amp;IF('Gestion équipe'!U19="","",", "&amp;'Gestion équipe'!U19)),"")</f>
        <v/>
      </c>
      <c r="Q20" s="31" t="str">
        <f t="shared" si="6"/>
        <v>GA</v>
      </c>
      <c r="R20" s="31" t="str">
        <f t="shared" si="5"/>
        <v>F</v>
      </c>
      <c r="S20" s="16">
        <f t="shared" si="7"/>
        <v>70000</v>
      </c>
      <c r="T20" s="81"/>
      <c r="U20" s="136"/>
      <c r="V20" s="137"/>
      <c r="W20" s="71"/>
      <c r="X20" s="71"/>
      <c r="Y20" s="71"/>
      <c r="Z20" s="21">
        <f>IF('Gestion équipe'!V19="","",'Gestion équipe'!V19)</f>
        <v>70000</v>
      </c>
      <c r="AA20" s="120"/>
    </row>
    <row r="21" spans="2:27" ht="30" customHeight="1" x14ac:dyDescent="0.25">
      <c r="B21" s="113"/>
      <c r="C21" s="4">
        <v>12</v>
      </c>
      <c r="D21" s="25" t="str">
        <f>IF('Gestion équipe'!C20="","",'Gestion équipe'!C20)</f>
        <v/>
      </c>
      <c r="E21" s="25" t="str">
        <f>IF('Gestion équipe'!D20="","",'Gestion équipe'!D20)</f>
        <v/>
      </c>
      <c r="F21" s="28" t="str">
        <f t="shared" si="0"/>
        <v/>
      </c>
      <c r="G21" s="28" t="str">
        <f t="shared" si="1"/>
        <v/>
      </c>
      <c r="H21" s="29" t="str">
        <f t="shared" si="2"/>
        <v/>
      </c>
      <c r="I21" s="29" t="str">
        <f t="shared" si="3"/>
        <v/>
      </c>
      <c r="J21" s="29" t="str">
        <f t="shared" si="4"/>
        <v/>
      </c>
      <c r="K21" s="13" t="str">
        <f>IF(F21="","",IF(F21="-","-",F21+'Gestion équipe'!E20))</f>
        <v/>
      </c>
      <c r="L21" s="13" t="str">
        <f>IF(G21="","",IF(G21="-","-",G21+'Gestion équipe'!F20))</f>
        <v/>
      </c>
      <c r="M21" s="15" t="str">
        <f>IF(H21="","",IF(H21="-","-",H21-'Gestion équipe'!G20))</f>
        <v/>
      </c>
      <c r="N21" s="15" t="str">
        <f>IF(I21="","",IF(I21="-","-",I21-'Gestion équipe'!H20))</f>
        <v/>
      </c>
      <c r="O21" s="15" t="str">
        <f>IF(J21="","",IF(J21="-","-",J21+'Gestion équipe'!I20))</f>
        <v/>
      </c>
      <c r="P21" s="19" t="str">
        <f>IFERROR(IF(VLOOKUP($E21,JOUEUR_DETAIL,9,FALSE)="",IF('Gestion équipe'!K20="","",'Gestion équipe'!K20)&amp;IF('Gestion équipe'!M20="","",", "&amp;'Gestion équipe'!M20)&amp;IF('Gestion équipe'!O20="","",", "&amp;'Gestion équipe'!O20)&amp;IF('Gestion équipe'!Q20="","",", "&amp;'Gestion équipe'!Q20)&amp;IF('Gestion équipe'!S20="","",", "&amp;'Gestion équipe'!S20)&amp;IF('Gestion équipe'!U20="","",", "&amp;'Gestion équipe'!U20),(VLOOKUP($E21,JOUEUR_DETAIL,9,FALSE))&amp;IF('Gestion équipe'!K20="","",", "&amp;'Gestion équipe'!K20)&amp;IF('Gestion équipe'!M20="","",", "&amp;'Gestion équipe'!M20)&amp;IF('Gestion équipe'!O20="","",", "&amp;'Gestion équipe'!O20)&amp;IF('Gestion équipe'!Q20="","",", "&amp;'Gestion équipe'!Q20)&amp;IF('Gestion équipe'!S20="","",", "&amp;'Gestion équipe'!S20)&amp;IF('Gestion équipe'!U20="","",", "&amp;'Gestion équipe'!U20)),"")</f>
        <v/>
      </c>
      <c r="Q21" s="32" t="str">
        <f t="shared" si="6"/>
        <v/>
      </c>
      <c r="R21" s="32" t="str">
        <f t="shared" si="5"/>
        <v/>
      </c>
      <c r="S21" s="17" t="str">
        <f t="shared" si="7"/>
        <v/>
      </c>
      <c r="T21" s="39"/>
      <c r="U21" s="138"/>
      <c r="V21" s="139"/>
      <c r="W21" s="37"/>
      <c r="X21" s="37"/>
      <c r="Y21" s="37"/>
      <c r="Z21" s="22" t="str">
        <f>IF('Gestion équipe'!V20="","",'Gestion équipe'!V20)</f>
        <v/>
      </c>
      <c r="AA21" s="120"/>
    </row>
    <row r="22" spans="2:27" ht="30" customHeight="1" x14ac:dyDescent="0.25">
      <c r="B22" s="113"/>
      <c r="C22" s="3">
        <v>13</v>
      </c>
      <c r="D22" s="24" t="str">
        <f>IF('Gestion équipe'!C21="","",'Gestion équipe'!C21)</f>
        <v/>
      </c>
      <c r="E22" s="24" t="str">
        <f>IF('Gestion équipe'!D21="","",'Gestion équipe'!D21)</f>
        <v/>
      </c>
      <c r="F22" s="28" t="str">
        <f t="shared" si="0"/>
        <v/>
      </c>
      <c r="G22" s="28" t="str">
        <f t="shared" si="1"/>
        <v/>
      </c>
      <c r="H22" s="29" t="str">
        <f t="shared" si="2"/>
        <v/>
      </c>
      <c r="I22" s="29" t="str">
        <f t="shared" si="3"/>
        <v/>
      </c>
      <c r="J22" s="29" t="str">
        <f t="shared" si="4"/>
        <v/>
      </c>
      <c r="K22" s="12" t="str">
        <f>IF(F22="","",IF(F22="-","-",F22+'Gestion équipe'!E21))</f>
        <v/>
      </c>
      <c r="L22" s="12" t="str">
        <f>IF(G22="","",IF(G22="-","-",G22+'Gestion équipe'!F21))</f>
        <v/>
      </c>
      <c r="M22" s="14" t="str">
        <f>IF(H22="","",IF(H22="-","-",H22-'Gestion équipe'!G21))</f>
        <v/>
      </c>
      <c r="N22" s="14" t="str">
        <f>IF(I22="","",IF(I22="-","-",I22-'Gestion équipe'!H21))</f>
        <v/>
      </c>
      <c r="O22" s="14" t="str">
        <f>IF(J22="","",IF(J22="-","-",J22+'Gestion équipe'!I21))</f>
        <v/>
      </c>
      <c r="P22" s="20" t="str">
        <f>IFERROR(IF(VLOOKUP($E22,JOUEUR_DETAIL,9,FALSE)="",IF('Gestion équipe'!K21="","",'Gestion équipe'!K21)&amp;IF('Gestion équipe'!M21="","",", "&amp;'Gestion équipe'!M21)&amp;IF('Gestion équipe'!O21="","",", "&amp;'Gestion équipe'!O21)&amp;IF('Gestion équipe'!Q21="","",", "&amp;'Gestion équipe'!Q21)&amp;IF('Gestion équipe'!S21="","",", "&amp;'Gestion équipe'!S21)&amp;IF('Gestion équipe'!U21="","",", "&amp;'Gestion équipe'!U21),(VLOOKUP($E22,JOUEUR_DETAIL,9,FALSE))&amp;IF('Gestion équipe'!K21="","",", "&amp;'Gestion équipe'!K21)&amp;IF('Gestion équipe'!M21="","",", "&amp;'Gestion équipe'!M21)&amp;IF('Gestion équipe'!O21="","",", "&amp;'Gestion équipe'!O21)&amp;IF('Gestion équipe'!Q21="","",", "&amp;'Gestion équipe'!Q21)&amp;IF('Gestion équipe'!S21="","",", "&amp;'Gestion équipe'!S21)&amp;IF('Gestion équipe'!U21="","",", "&amp;'Gestion équipe'!U21)),"")</f>
        <v/>
      </c>
      <c r="Q22" s="31" t="str">
        <f t="shared" si="6"/>
        <v/>
      </c>
      <c r="R22" s="31" t="str">
        <f t="shared" si="5"/>
        <v/>
      </c>
      <c r="S22" s="16" t="str">
        <f t="shared" si="7"/>
        <v/>
      </c>
      <c r="T22" s="81"/>
      <c r="U22" s="136"/>
      <c r="V22" s="137"/>
      <c r="W22" s="71"/>
      <c r="X22" s="71"/>
      <c r="Y22" s="71"/>
      <c r="Z22" s="21" t="str">
        <f>IF('Gestion équipe'!V21="","",'Gestion équipe'!V21)</f>
        <v/>
      </c>
      <c r="AA22" s="120"/>
    </row>
    <row r="23" spans="2:27" ht="30" customHeight="1" x14ac:dyDescent="0.25">
      <c r="B23" s="113"/>
      <c r="C23" s="4">
        <v>14</v>
      </c>
      <c r="D23" s="25" t="str">
        <f>IF('Gestion équipe'!C22="","",'Gestion équipe'!C22)</f>
        <v/>
      </c>
      <c r="E23" s="25" t="str">
        <f>IF('Gestion équipe'!D22="","",'Gestion équipe'!D22)</f>
        <v/>
      </c>
      <c r="F23" s="28" t="str">
        <f t="shared" si="0"/>
        <v/>
      </c>
      <c r="G23" s="28" t="str">
        <f t="shared" si="1"/>
        <v/>
      </c>
      <c r="H23" s="29" t="str">
        <f t="shared" si="2"/>
        <v/>
      </c>
      <c r="I23" s="29" t="str">
        <f t="shared" si="3"/>
        <v/>
      </c>
      <c r="J23" s="29" t="str">
        <f t="shared" si="4"/>
        <v/>
      </c>
      <c r="K23" s="13" t="str">
        <f>IF(F23="","",IF(F23="-","-",F23+'Gestion équipe'!E22))</f>
        <v/>
      </c>
      <c r="L23" s="13" t="str">
        <f>IF(G23="","",IF(G23="-","-",G23+'Gestion équipe'!F22))</f>
        <v/>
      </c>
      <c r="M23" s="15" t="str">
        <f>IF(H23="","",IF(H23="-","-",H23-'Gestion équipe'!G22))</f>
        <v/>
      </c>
      <c r="N23" s="15" t="str">
        <f>IF(I23="","",IF(I23="-","-",I23-'Gestion équipe'!H22))</f>
        <v/>
      </c>
      <c r="O23" s="15" t="str">
        <f>IF(J23="","",IF(J23="-","-",J23+'Gestion équipe'!I22))</f>
        <v/>
      </c>
      <c r="P23" s="19" t="str">
        <f>IFERROR(IF(VLOOKUP($E23,JOUEUR_DETAIL,9,FALSE)="",IF('Gestion équipe'!K22="","",'Gestion équipe'!K22)&amp;IF('Gestion équipe'!M22="","",", "&amp;'Gestion équipe'!M22)&amp;IF('Gestion équipe'!O22="","",", "&amp;'Gestion équipe'!O22)&amp;IF('Gestion équipe'!Q22="","",", "&amp;'Gestion équipe'!Q22)&amp;IF('Gestion équipe'!S22="","",", "&amp;'Gestion équipe'!S22)&amp;IF('Gestion équipe'!U22="","",", "&amp;'Gestion équipe'!U22),(VLOOKUP($E23,JOUEUR_DETAIL,9,FALSE))&amp;IF('Gestion équipe'!K22="","",", "&amp;'Gestion équipe'!K22)&amp;IF('Gestion équipe'!M22="","",", "&amp;'Gestion équipe'!M22)&amp;IF('Gestion équipe'!O22="","",", "&amp;'Gestion équipe'!O22)&amp;IF('Gestion équipe'!Q22="","",", "&amp;'Gestion équipe'!Q22)&amp;IF('Gestion équipe'!S22="","",", "&amp;'Gestion équipe'!S22)&amp;IF('Gestion équipe'!U22="","",", "&amp;'Gestion équipe'!U22)),"")</f>
        <v/>
      </c>
      <c r="Q23" s="32" t="str">
        <f t="shared" si="6"/>
        <v/>
      </c>
      <c r="R23" s="32" t="str">
        <f t="shared" si="5"/>
        <v/>
      </c>
      <c r="S23" s="17" t="str">
        <f t="shared" si="7"/>
        <v/>
      </c>
      <c r="T23" s="39"/>
      <c r="U23" s="138"/>
      <c r="V23" s="139"/>
      <c r="W23" s="37"/>
      <c r="X23" s="37"/>
      <c r="Y23" s="37"/>
      <c r="Z23" s="22" t="str">
        <f>IF('Gestion équipe'!V22="","",'Gestion équipe'!V22)</f>
        <v/>
      </c>
      <c r="AA23" s="120"/>
    </row>
    <row r="24" spans="2:27" ht="30" customHeight="1" x14ac:dyDescent="0.25">
      <c r="B24" s="113"/>
      <c r="C24" s="3">
        <v>15</v>
      </c>
      <c r="D24" s="24" t="str">
        <f>IF('Gestion équipe'!C23="","",'Gestion équipe'!C23)</f>
        <v/>
      </c>
      <c r="E24" s="24" t="str">
        <f>IF('Gestion équipe'!D23="","",'Gestion équipe'!D23)</f>
        <v/>
      </c>
      <c r="F24" s="28" t="str">
        <f t="shared" si="0"/>
        <v/>
      </c>
      <c r="G24" s="28" t="str">
        <f t="shared" si="1"/>
        <v/>
      </c>
      <c r="H24" s="29" t="str">
        <f t="shared" si="2"/>
        <v/>
      </c>
      <c r="I24" s="29" t="str">
        <f t="shared" si="3"/>
        <v/>
      </c>
      <c r="J24" s="29" t="str">
        <f t="shared" si="4"/>
        <v/>
      </c>
      <c r="K24" s="12" t="str">
        <f>IF(F24="","",IF(F24="-","-",F24+'Gestion équipe'!E23))</f>
        <v/>
      </c>
      <c r="L24" s="12" t="str">
        <f>IF(G24="","",IF(G24="-","-",G24+'Gestion équipe'!F23))</f>
        <v/>
      </c>
      <c r="M24" s="14" t="str">
        <f>IF(H24="","",IF(H24="-","-",H24-'Gestion équipe'!G23))</f>
        <v/>
      </c>
      <c r="N24" s="14" t="str">
        <f>IF(I24="","",IF(I24="-","-",I24-'Gestion équipe'!H23))</f>
        <v/>
      </c>
      <c r="O24" s="14" t="str">
        <f>IF(J24="","",IF(J24="-","-",J24+'Gestion équipe'!I23))</f>
        <v/>
      </c>
      <c r="P24" s="20" t="str">
        <f>IFERROR(IF(VLOOKUP($E24,JOUEUR_DETAIL,9,FALSE)="",IF('Gestion équipe'!K23="","",'Gestion équipe'!K23)&amp;IF('Gestion équipe'!M23="","",", "&amp;'Gestion équipe'!M23)&amp;IF('Gestion équipe'!O23="","",", "&amp;'Gestion équipe'!O23)&amp;IF('Gestion équipe'!Q23="","",", "&amp;'Gestion équipe'!Q23)&amp;IF('Gestion équipe'!S23="","",", "&amp;'Gestion équipe'!S23)&amp;IF('Gestion équipe'!U23="","",", "&amp;'Gestion équipe'!U23),(VLOOKUP($E24,JOUEUR_DETAIL,9,FALSE))&amp;IF('Gestion équipe'!K23="","",", "&amp;'Gestion équipe'!K23)&amp;IF('Gestion équipe'!M23="","",", "&amp;'Gestion équipe'!M23)&amp;IF('Gestion équipe'!O23="","",", "&amp;'Gestion équipe'!O23)&amp;IF('Gestion équipe'!Q23="","",", "&amp;'Gestion équipe'!Q23)&amp;IF('Gestion équipe'!S23="","",", "&amp;'Gestion équipe'!S23)&amp;IF('Gestion équipe'!U23="","",", "&amp;'Gestion équipe'!U23)),"")</f>
        <v/>
      </c>
      <c r="Q24" s="31" t="str">
        <f t="shared" si="6"/>
        <v/>
      </c>
      <c r="R24" s="31" t="str">
        <f t="shared" si="5"/>
        <v/>
      </c>
      <c r="S24" s="16" t="str">
        <f t="shared" si="7"/>
        <v/>
      </c>
      <c r="T24" s="81"/>
      <c r="U24" s="136"/>
      <c r="V24" s="137"/>
      <c r="W24" s="71"/>
      <c r="X24" s="71"/>
      <c r="Y24" s="71"/>
      <c r="Z24" s="21" t="str">
        <f>IF('Gestion équipe'!V23="","",'Gestion équipe'!V23)</f>
        <v/>
      </c>
      <c r="AA24" s="120"/>
    </row>
    <row r="25" spans="2:27" ht="30" customHeight="1" x14ac:dyDescent="0.25">
      <c r="B25" s="113"/>
      <c r="C25" s="4">
        <v>16</v>
      </c>
      <c r="D25" s="25" t="str">
        <f>IF('Gestion équipe'!C24="","",'Gestion équipe'!C24)</f>
        <v/>
      </c>
      <c r="E25" s="25" t="str">
        <f>IF('Gestion équipe'!D24="","",'Gestion équipe'!D24)</f>
        <v/>
      </c>
      <c r="F25" s="28" t="str">
        <f t="shared" si="0"/>
        <v/>
      </c>
      <c r="G25" s="28" t="str">
        <f t="shared" si="1"/>
        <v/>
      </c>
      <c r="H25" s="29" t="str">
        <f t="shared" si="2"/>
        <v/>
      </c>
      <c r="I25" s="29" t="str">
        <f t="shared" si="3"/>
        <v/>
      </c>
      <c r="J25" s="29" t="str">
        <f t="shared" si="4"/>
        <v/>
      </c>
      <c r="K25" s="13" t="str">
        <f>IF(F25="","",IF(F25="-","-",F25+'Gestion équipe'!E24))</f>
        <v/>
      </c>
      <c r="L25" s="13" t="str">
        <f>IF(G25="","",IF(G25="-","-",G25+'Gestion équipe'!F24))</f>
        <v/>
      </c>
      <c r="M25" s="15" t="str">
        <f>IF(H25="","",IF(H25="-","-",H25-'Gestion équipe'!G24))</f>
        <v/>
      </c>
      <c r="N25" s="15" t="str">
        <f>IF(I25="","",IF(I25="-","-",I25-'Gestion équipe'!H24))</f>
        <v/>
      </c>
      <c r="O25" s="15" t="str">
        <f>IF(J25="","",IF(J25="-","-",J25+'Gestion équipe'!I24))</f>
        <v/>
      </c>
      <c r="P25" s="19" t="str">
        <f>IFERROR(IF(VLOOKUP($E25,JOUEUR_DETAIL,9,FALSE)="",IF('Gestion équipe'!K24="","",'Gestion équipe'!K24)&amp;IF('Gestion équipe'!M24="","",", "&amp;'Gestion équipe'!M24)&amp;IF('Gestion équipe'!O24="","",", "&amp;'Gestion équipe'!O24)&amp;IF('Gestion équipe'!Q24="","",", "&amp;'Gestion équipe'!Q24)&amp;IF('Gestion équipe'!S24="","",", "&amp;'Gestion équipe'!S24)&amp;IF('Gestion équipe'!U24="","",", "&amp;'Gestion équipe'!U24),(VLOOKUP($E25,JOUEUR_DETAIL,9,FALSE))&amp;IF('Gestion équipe'!K24="","",", "&amp;'Gestion équipe'!K24)&amp;IF('Gestion équipe'!M24="","",", "&amp;'Gestion équipe'!M24)&amp;IF('Gestion équipe'!O24="","",", "&amp;'Gestion équipe'!O24)&amp;IF('Gestion équipe'!Q24="","",", "&amp;'Gestion équipe'!Q24)&amp;IF('Gestion équipe'!S24="","",", "&amp;'Gestion équipe'!S24)&amp;IF('Gestion équipe'!U24="","",", "&amp;'Gestion équipe'!U24)),"")</f>
        <v/>
      </c>
      <c r="Q25" s="32" t="str">
        <f t="shared" si="6"/>
        <v/>
      </c>
      <c r="R25" s="32" t="str">
        <f t="shared" si="5"/>
        <v/>
      </c>
      <c r="S25" s="17" t="str">
        <f t="shared" si="7"/>
        <v/>
      </c>
      <c r="T25" s="39"/>
      <c r="U25" s="138"/>
      <c r="V25" s="139"/>
      <c r="W25" s="37"/>
      <c r="X25" s="37"/>
      <c r="Y25" s="37"/>
      <c r="Z25" s="22" t="str">
        <f>IF('Gestion équipe'!V24="","",'Gestion équipe'!V24)</f>
        <v/>
      </c>
      <c r="AA25" s="120"/>
    </row>
    <row r="26" spans="2:27" ht="30" customHeight="1" x14ac:dyDescent="0.25">
      <c r="B26" s="113"/>
      <c r="C26" s="3" t="s">
        <v>500</v>
      </c>
      <c r="D26" s="24" t="str">
        <f>IF('Gestion équipe'!C25="","",'Gestion équipe'!C25)</f>
        <v/>
      </c>
      <c r="E26" s="24" t="str">
        <f>IF('Gestion équipe'!C25="","","-")</f>
        <v/>
      </c>
      <c r="F26" s="28" t="str">
        <f>IFERROR(VLOOKUP('Gestion équipe'!C25,STAR_DETAIL,4,0),"")</f>
        <v/>
      </c>
      <c r="G26" s="28" t="str">
        <f>IFERROR(VLOOKUP('Gestion équipe'!C25,STAR_DETAIL,5,0),"")</f>
        <v/>
      </c>
      <c r="H26" s="29" t="str">
        <f>IFERROR(VLOOKUP('Gestion équipe'!C25,STAR_DETAIL,6,0),"")</f>
        <v/>
      </c>
      <c r="I26" s="29" t="str">
        <f>IFERROR(VLOOKUP('Gestion équipe'!C25,STAR_DETAIL,7,0),"")</f>
        <v/>
      </c>
      <c r="J26" s="29" t="str">
        <f>IFERROR(VLOOKUP('Gestion équipe'!C25,STAR_DETAIL,8,0),"")</f>
        <v/>
      </c>
      <c r="K26" s="12" t="str">
        <f>IF(F26="","",F26)</f>
        <v/>
      </c>
      <c r="L26" s="12" t="str">
        <f t="shared" ref="L26:O26" si="8">IF(G26="","",G26)</f>
        <v/>
      </c>
      <c r="M26" s="14" t="str">
        <f>IF(H26="","",H26)</f>
        <v/>
      </c>
      <c r="N26" s="14" t="str">
        <f t="shared" si="8"/>
        <v/>
      </c>
      <c r="O26" s="14" t="str">
        <f t="shared" si="8"/>
        <v/>
      </c>
      <c r="P26" s="20" t="str">
        <f>IFERROR(VLOOKUP(D26,STAR_DETAIL,9,FALSE),"")</f>
        <v/>
      </c>
      <c r="Q26" s="31" t="str">
        <f>IF(D26="","","-")</f>
        <v/>
      </c>
      <c r="R26" s="31" t="str">
        <f>IF(D26="","","-")</f>
        <v/>
      </c>
      <c r="S26" s="16" t="str">
        <f>IFERROR(VLOOKUP('Gestion équipe'!C25,STAR_DETAIL,3,0),"")</f>
        <v/>
      </c>
      <c r="T26" s="21" t="str">
        <f>IF(D26="","","-")</f>
        <v/>
      </c>
      <c r="U26" s="140" t="str">
        <f>IF(D26="","","-")</f>
        <v/>
      </c>
      <c r="V26" s="141"/>
      <c r="W26" s="12" t="str">
        <f>IF(D26="","","-")</f>
        <v/>
      </c>
      <c r="X26" s="12" t="str">
        <f>IF(D26="","","-")</f>
        <v/>
      </c>
      <c r="Y26" s="12"/>
      <c r="Z26" s="21" t="str">
        <f>IF('Gestion équipe'!V25="","",'Gestion équipe'!V25)</f>
        <v/>
      </c>
      <c r="AA26" s="120"/>
    </row>
    <row r="27" spans="2:27" ht="30" customHeight="1" x14ac:dyDescent="0.25">
      <c r="B27" s="113"/>
      <c r="C27" s="4" t="s">
        <v>501</v>
      </c>
      <c r="D27" s="25" t="str">
        <f>IF('Gestion équipe'!C26="","",'Gestion équipe'!C26)</f>
        <v/>
      </c>
      <c r="E27" s="25" t="str">
        <f>IF('Gestion équipe'!C26="","","-")</f>
        <v/>
      </c>
      <c r="F27" s="28" t="str">
        <f>IFERROR(VLOOKUP('Gestion équipe'!C26,STAR_DETAIL,4,0),"")</f>
        <v/>
      </c>
      <c r="G27" s="28" t="str">
        <f>IFERROR(VLOOKUP('Gestion équipe'!C26,STAR_DETAIL,5,0),"")</f>
        <v/>
      </c>
      <c r="H27" s="29" t="str">
        <f>IFERROR(VLOOKUP('Gestion équipe'!C26,STAR_DETAIL,6,0),"")</f>
        <v/>
      </c>
      <c r="I27" s="29" t="str">
        <f>IFERROR(VLOOKUP('Gestion équipe'!C26,STAR_DETAIL,7,0),"")</f>
        <v/>
      </c>
      <c r="J27" s="29" t="str">
        <f>IFERROR(VLOOKUP('Gestion équipe'!C26,STAR_DETAIL,8,0),"")</f>
        <v/>
      </c>
      <c r="K27" s="13" t="str">
        <f>IF(F27="","",F27)</f>
        <v/>
      </c>
      <c r="L27" s="13" t="str">
        <f t="shared" ref="L27" si="9">IF(G27="","",G27)</f>
        <v/>
      </c>
      <c r="M27" s="15" t="str">
        <f t="shared" ref="M27" si="10">IF(H27="","",H27)</f>
        <v/>
      </c>
      <c r="N27" s="15" t="str">
        <f t="shared" ref="N27" si="11">IF(I27="","",I27)</f>
        <v/>
      </c>
      <c r="O27" s="15" t="str">
        <f t="shared" ref="O27" si="12">IF(J27="","",J27)</f>
        <v/>
      </c>
      <c r="P27" s="19" t="str">
        <f>IFERROR(VLOOKUP(D27,STAR_DETAIL,9,FALSE),"")</f>
        <v/>
      </c>
      <c r="Q27" s="32" t="str">
        <f>IF(D27="","","-")</f>
        <v/>
      </c>
      <c r="R27" s="32" t="str">
        <f>IF(D27="","","-")</f>
        <v/>
      </c>
      <c r="S27" s="17" t="str">
        <f>IFERROR(VLOOKUP('Gestion équipe'!C26,STAR_DETAIL,3,0),"")</f>
        <v/>
      </c>
      <c r="T27" s="22" t="str">
        <f>IF(D27="","","-")</f>
        <v/>
      </c>
      <c r="U27" s="142" t="str">
        <f>IF(D27="","","-")</f>
        <v/>
      </c>
      <c r="V27" s="143"/>
      <c r="W27" s="13" t="str">
        <f>IF(D27="","","-")</f>
        <v/>
      </c>
      <c r="X27" s="13" t="str">
        <f>IF(D27="","","-")</f>
        <v/>
      </c>
      <c r="Y27" s="13"/>
      <c r="Z27" s="22" t="str">
        <f>IF('Gestion équipe'!V26="","",'Gestion équipe'!V26)</f>
        <v/>
      </c>
      <c r="AA27" s="120"/>
    </row>
    <row r="28" spans="2:27" ht="30" customHeight="1" x14ac:dyDescent="0.25">
      <c r="B28" s="113"/>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20"/>
    </row>
    <row r="29" spans="2:27" ht="30" customHeight="1" x14ac:dyDescent="0.25">
      <c r="B29" s="113"/>
      <c r="C29" s="126" t="s">
        <v>506</v>
      </c>
      <c r="D29" s="126"/>
      <c r="E29" s="86"/>
      <c r="F29" s="133"/>
      <c r="G29" s="133"/>
      <c r="H29" s="133"/>
      <c r="I29" s="133"/>
      <c r="J29" s="134"/>
      <c r="K29" s="114"/>
      <c r="L29" s="114"/>
      <c r="M29" s="114"/>
      <c r="N29" s="114"/>
      <c r="O29" s="114"/>
      <c r="P29" s="82" t="s">
        <v>505</v>
      </c>
      <c r="Q29" s="144">
        <f>'Gestion équipe'!O28</f>
        <v>0</v>
      </c>
      <c r="R29" s="145"/>
      <c r="S29" s="23" t="s">
        <v>511</v>
      </c>
      <c r="T29" s="115"/>
      <c r="U29" s="116">
        <f>'Gestion équipe'!S28</f>
        <v>1</v>
      </c>
      <c r="V29" s="3" t="s">
        <v>10</v>
      </c>
      <c r="W29" s="135">
        <f>IF(W4="","",VLOOKUP($W$4,RACE_DETAIL,2,0))</f>
        <v>50000</v>
      </c>
      <c r="X29" s="135"/>
      <c r="Y29" s="135"/>
      <c r="Z29" s="18">
        <f>IFERROR(IF(U29="","",U29*W29),"")</f>
        <v>50000</v>
      </c>
      <c r="AA29" s="120"/>
    </row>
    <row r="30" spans="2:27" ht="30" customHeight="1" x14ac:dyDescent="0.25">
      <c r="B30" s="113"/>
      <c r="C30" s="127" t="s">
        <v>711</v>
      </c>
      <c r="D30" s="127"/>
      <c r="E30" s="117"/>
      <c r="F30" s="146"/>
      <c r="G30" s="146"/>
      <c r="H30" s="146"/>
      <c r="I30" s="146"/>
      <c r="J30" s="147"/>
      <c r="K30" s="114"/>
      <c r="L30" s="114"/>
      <c r="M30" s="114"/>
      <c r="N30" s="114"/>
      <c r="O30" s="114"/>
      <c r="P30" s="110" t="s">
        <v>719</v>
      </c>
      <c r="Q30" s="152">
        <f>'Gestion équipe'!O29+1</f>
        <v>1</v>
      </c>
      <c r="R30" s="153"/>
      <c r="S30" s="148" t="s">
        <v>510</v>
      </c>
      <c r="T30" s="148"/>
      <c r="U30" s="118">
        <f>'Gestion équipe'!S29</f>
        <v>0</v>
      </c>
      <c r="V30" s="4" t="s">
        <v>10</v>
      </c>
      <c r="W30" s="149">
        <v>10000</v>
      </c>
      <c r="X30" s="150"/>
      <c r="Y30" s="150"/>
      <c r="Z30" s="40">
        <f t="shared" ref="Z30:Z32" si="13">IF(U30="","",U30*W30)</f>
        <v>0</v>
      </c>
      <c r="AA30" s="120"/>
    </row>
    <row r="31" spans="2:27" ht="30" customHeight="1" x14ac:dyDescent="0.25">
      <c r="B31" s="113"/>
      <c r="C31" s="126" t="s">
        <v>713</v>
      </c>
      <c r="D31" s="126"/>
      <c r="E31" s="86"/>
      <c r="F31" s="146"/>
      <c r="G31" s="146"/>
      <c r="H31" s="146"/>
      <c r="I31" s="146"/>
      <c r="J31" s="147"/>
      <c r="K31" s="114"/>
      <c r="L31" s="114"/>
      <c r="M31" s="114"/>
      <c r="N31" s="114"/>
      <c r="O31" s="114"/>
      <c r="P31" s="82" t="s">
        <v>720</v>
      </c>
      <c r="Q31" s="154"/>
      <c r="R31" s="155"/>
      <c r="S31" s="131" t="s">
        <v>509</v>
      </c>
      <c r="T31" s="131"/>
      <c r="U31" s="116">
        <f>'Gestion équipe'!S30</f>
        <v>0</v>
      </c>
      <c r="V31" s="3" t="s">
        <v>10</v>
      </c>
      <c r="W31" s="151">
        <v>10000</v>
      </c>
      <c r="X31" s="130"/>
      <c r="Y31" s="130"/>
      <c r="Z31" s="18">
        <f t="shared" si="13"/>
        <v>0</v>
      </c>
      <c r="AA31" s="120"/>
    </row>
    <row r="32" spans="2:27" ht="30" customHeight="1" x14ac:dyDescent="0.25">
      <c r="B32" s="113"/>
      <c r="C32" s="127" t="s">
        <v>712</v>
      </c>
      <c r="D32" s="127"/>
      <c r="E32" s="117"/>
      <c r="F32" s="146"/>
      <c r="G32" s="146"/>
      <c r="H32" s="146"/>
      <c r="I32" s="146"/>
      <c r="J32" s="147"/>
      <c r="K32" s="114"/>
      <c r="L32" s="114"/>
      <c r="M32" s="114"/>
      <c r="N32" s="114"/>
      <c r="O32" s="114"/>
      <c r="P32" s="160" t="s">
        <v>513</v>
      </c>
      <c r="Q32" s="160"/>
      <c r="R32" s="161"/>
      <c r="S32" s="148" t="s">
        <v>508</v>
      </c>
      <c r="T32" s="148"/>
      <c r="U32" s="118">
        <f>'Gestion équipe'!S31</f>
        <v>0</v>
      </c>
      <c r="V32" s="4" t="s">
        <v>10</v>
      </c>
      <c r="W32" s="149">
        <v>50000</v>
      </c>
      <c r="X32" s="150"/>
      <c r="Y32" s="150"/>
      <c r="Z32" s="40">
        <f t="shared" si="13"/>
        <v>0</v>
      </c>
      <c r="AA32" s="120"/>
    </row>
    <row r="33" spans="2:27" ht="30" customHeight="1" x14ac:dyDescent="0.25">
      <c r="B33" s="113"/>
      <c r="C33" s="126" t="s">
        <v>714</v>
      </c>
      <c r="D33" s="126"/>
      <c r="E33" s="86"/>
      <c r="F33" s="146"/>
      <c r="G33" s="146"/>
      <c r="H33" s="146"/>
      <c r="I33" s="146"/>
      <c r="J33" s="147"/>
      <c r="K33" s="114"/>
      <c r="L33" s="114"/>
      <c r="M33" s="114"/>
      <c r="N33" s="114"/>
      <c r="O33" s="114"/>
      <c r="P33" s="158" t="str">
        <f>IF(W4="","",VLOOKUP($W$4,RACE_DETAIL,6,0))</f>
        <v>Ligue des Royaumes Elfiques</v>
      </c>
      <c r="Q33" s="158"/>
      <c r="R33" s="159"/>
      <c r="S33" s="131" t="s">
        <v>507</v>
      </c>
      <c r="T33" s="131"/>
      <c r="U33" s="156">
        <f>'Gestion équipe'!V32</f>
        <v>1000000</v>
      </c>
      <c r="V33" s="156"/>
      <c r="W33" s="157" t="s">
        <v>512</v>
      </c>
      <c r="X33" s="126"/>
      <c r="Y33" s="126"/>
      <c r="Z33" s="18">
        <f>IF(W4="","",U33-IF(W10&amp;Y10="",0,Z10)-IF(W11&amp;Y11="",0,Z11)-IF(W12&amp;Y12="",0,Z12)-IF(W13&amp;Y13="",0,Z13)-IF(W14&amp;Y14="",0,Z14)-IF(W15&amp;Y15="",0,Z15)-IF(W16&amp;Y16="",0,Z16)-IF(W17&amp;Y17="",0,Z17)-IF(W18&amp;Y18="",0,Z18)-IF(W19&amp;Y19="",0,Z19)-IF(W20&amp;Y20="",0,Z20)-IF(W21&amp;Y21="",0,Z21)-IF(W22&amp;Y22="",0,Z22)-IF(W23&amp;Y23="",0,Z23)-IF(W24&amp;Y24="",0,Z24)-IF(W25&amp;Y25="",0,Z25))</f>
        <v>1000000</v>
      </c>
      <c r="AA33" s="120"/>
    </row>
    <row r="34" spans="2:27" ht="15" customHeight="1" thickBot="1" x14ac:dyDescent="0.3">
      <c r="B34" s="122"/>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1"/>
    </row>
    <row r="35" spans="2:27" ht="6" customHeight="1" x14ac:dyDescent="0.25"/>
  </sheetData>
  <mergeCells count="73">
    <mergeCell ref="C29:D29"/>
    <mergeCell ref="C30:D30"/>
    <mergeCell ref="C31:D31"/>
    <mergeCell ref="C32:D32"/>
    <mergeCell ref="C33:D33"/>
    <mergeCell ref="U19:V19"/>
    <mergeCell ref="U10:V10"/>
    <mergeCell ref="U11:V11"/>
    <mergeCell ref="U12:V12"/>
    <mergeCell ref="U14:V14"/>
    <mergeCell ref="U15:V15"/>
    <mergeCell ref="U16:V16"/>
    <mergeCell ref="U17:V17"/>
    <mergeCell ref="U18:V18"/>
    <mergeCell ref="U13:V13"/>
    <mergeCell ref="F32:J32"/>
    <mergeCell ref="S32:T32"/>
    <mergeCell ref="W32:Y32"/>
    <mergeCell ref="F33:J33"/>
    <mergeCell ref="S33:T33"/>
    <mergeCell ref="U33:V33"/>
    <mergeCell ref="W33:Y33"/>
    <mergeCell ref="P33:R33"/>
    <mergeCell ref="P32:R32"/>
    <mergeCell ref="F30:J30"/>
    <mergeCell ref="S30:T30"/>
    <mergeCell ref="W30:Y30"/>
    <mergeCell ref="F31:J31"/>
    <mergeCell ref="S31:T31"/>
    <mergeCell ref="W31:Y31"/>
    <mergeCell ref="Q30:R30"/>
    <mergeCell ref="Q31:R31"/>
    <mergeCell ref="F29:J29"/>
    <mergeCell ref="W29:Y29"/>
    <mergeCell ref="U20:V20"/>
    <mergeCell ref="U21:V21"/>
    <mergeCell ref="U22:V22"/>
    <mergeCell ref="U23:V23"/>
    <mergeCell ref="U24:V24"/>
    <mergeCell ref="U25:V25"/>
    <mergeCell ref="U26:V26"/>
    <mergeCell ref="U27:V27"/>
    <mergeCell ref="Q29:R29"/>
    <mergeCell ref="M8:M9"/>
    <mergeCell ref="O8:O9"/>
    <mergeCell ref="P8:P9"/>
    <mergeCell ref="Q8:R8"/>
    <mergeCell ref="S8:S9"/>
    <mergeCell ref="H8:H9"/>
    <mergeCell ref="I8:I9"/>
    <mergeCell ref="J8:J9"/>
    <mergeCell ref="K8:K9"/>
    <mergeCell ref="L8:L9"/>
    <mergeCell ref="C8:C9"/>
    <mergeCell ref="D8:D9"/>
    <mergeCell ref="E8:E9"/>
    <mergeCell ref="F8:F9"/>
    <mergeCell ref="G8:G9"/>
    <mergeCell ref="W3:Z3"/>
    <mergeCell ref="W4:Z4"/>
    <mergeCell ref="T3:V3"/>
    <mergeCell ref="T4:V4"/>
    <mergeCell ref="N8:N9"/>
    <mergeCell ref="W5:Z5"/>
    <mergeCell ref="T8:T9"/>
    <mergeCell ref="T5:V5"/>
    <mergeCell ref="W8:W9"/>
    <mergeCell ref="X8:X9"/>
    <mergeCell ref="Y8:Y9"/>
    <mergeCell ref="Z8:Z9"/>
    <mergeCell ref="U8:V9"/>
    <mergeCell ref="T6:V6"/>
    <mergeCell ref="W6:Z6"/>
  </mergeCells>
  <conditionalFormatting sqref="K10:L27 O10:O27">
    <cfRule type="expression" dxfId="7" priority="3">
      <formula>K10&lt;F10</formula>
    </cfRule>
    <cfRule type="expression" dxfId="6" priority="4">
      <formula>K10&gt;F10</formula>
    </cfRule>
  </conditionalFormatting>
  <conditionalFormatting sqref="M10:N27">
    <cfRule type="expression" dxfId="5" priority="1">
      <formula>M10&lt;H10</formula>
    </cfRule>
    <cfRule type="expression" dxfId="4" priority="2">
      <formula>M10&gt;H10</formula>
    </cfRule>
  </conditionalFormatting>
  <pageMargins left="0.23622047244094491" right="0.23622047244094491" top="0.23622047244094491" bottom="0.23622047244094491" header="0.31496062992125984" footer="0.31496062992125984"/>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D1F5E-F591-42FF-BC9A-F307AF38C186}">
  <sheetPr>
    <tabColor theme="0" tint="-0.14999847407452621"/>
  </sheetPr>
  <dimension ref="A1:W33"/>
  <sheetViews>
    <sheetView zoomScaleNormal="100" workbookViewId="0">
      <selection activeCell="C20" sqref="C20"/>
    </sheetView>
  </sheetViews>
  <sheetFormatPr baseColWidth="10" defaultColWidth="11.42578125" defaultRowHeight="15" customHeight="1" x14ac:dyDescent="0.25"/>
  <cols>
    <col min="1" max="1" width="2.7109375" customWidth="1"/>
    <col min="2" max="2" width="5.7109375" customWidth="1"/>
    <col min="3" max="4" width="25.7109375" customWidth="1"/>
    <col min="5" max="10" width="5.7109375" customWidth="1"/>
    <col min="11" max="11" width="15.7109375" customWidth="1"/>
    <col min="12" max="12" width="5.7109375" customWidth="1"/>
    <col min="13" max="13" width="15.7109375" customWidth="1"/>
    <col min="14" max="14" width="5.7109375" customWidth="1"/>
    <col min="15" max="15" width="15.7109375" customWidth="1"/>
    <col min="16" max="16" width="5.7109375" customWidth="1"/>
    <col min="17" max="17" width="15.7109375" customWidth="1"/>
    <col min="18" max="18" width="5.7109375" customWidth="1"/>
    <col min="19" max="19" width="15.7109375" customWidth="1"/>
    <col min="20" max="20" width="5.7109375" customWidth="1"/>
    <col min="21" max="22" width="15.7109375" customWidth="1"/>
    <col min="23" max="23" width="2.7109375" customWidth="1"/>
  </cols>
  <sheetData>
    <row r="1" spans="1:23" ht="15" customHeight="1" x14ac:dyDescent="0.25">
      <c r="A1" s="2"/>
      <c r="B1" s="2"/>
      <c r="C1" s="2"/>
      <c r="D1" s="2"/>
      <c r="E1" s="2"/>
      <c r="F1" s="2"/>
      <c r="G1" s="2"/>
      <c r="H1" s="2"/>
      <c r="I1" s="2"/>
      <c r="J1" s="2"/>
      <c r="K1" s="2"/>
      <c r="L1" s="2"/>
      <c r="M1" s="2"/>
      <c r="N1" s="2"/>
      <c r="O1" s="2"/>
      <c r="P1" s="2"/>
      <c r="Q1" s="2"/>
      <c r="R1" s="2"/>
      <c r="S1" s="2"/>
      <c r="T1" s="2"/>
      <c r="U1" s="2"/>
      <c r="V1" s="2"/>
      <c r="W1" s="2"/>
    </row>
    <row r="2" spans="1:23" ht="30" customHeight="1" x14ac:dyDescent="0.25">
      <c r="A2" s="2"/>
      <c r="B2" s="1"/>
      <c r="C2" s="1"/>
      <c r="D2" s="1"/>
      <c r="E2" s="1"/>
      <c r="F2" s="1"/>
      <c r="G2" s="1"/>
      <c r="H2" s="1"/>
      <c r="I2" s="1"/>
      <c r="J2" s="1"/>
      <c r="K2" s="1"/>
      <c r="L2" s="1"/>
      <c r="M2" s="1"/>
      <c r="N2" s="1"/>
      <c r="O2" s="1"/>
      <c r="P2" s="1"/>
      <c r="Q2" s="1"/>
      <c r="R2" s="126" t="s">
        <v>514</v>
      </c>
      <c r="S2" s="126"/>
      <c r="T2" s="162" t="s">
        <v>801</v>
      </c>
      <c r="U2" s="162"/>
      <c r="V2" s="162"/>
      <c r="W2" s="2"/>
    </row>
    <row r="3" spans="1:23" ht="30" customHeight="1" x14ac:dyDescent="0.25">
      <c r="A3" s="2"/>
      <c r="B3" s="1"/>
      <c r="C3" s="1"/>
      <c r="D3" s="1"/>
      <c r="E3" s="1"/>
      <c r="F3" s="1"/>
      <c r="G3" s="1"/>
      <c r="H3" s="1"/>
      <c r="I3" s="1"/>
      <c r="J3" s="1"/>
      <c r="K3" s="1"/>
      <c r="L3" s="1"/>
      <c r="M3" s="1"/>
      <c r="N3" s="1"/>
      <c r="O3" s="1"/>
      <c r="P3" s="1"/>
      <c r="Q3" s="1"/>
      <c r="R3" s="127" t="s">
        <v>515</v>
      </c>
      <c r="S3" s="127"/>
      <c r="T3" s="163" t="s">
        <v>83</v>
      </c>
      <c r="U3" s="163"/>
      <c r="V3" s="163"/>
      <c r="W3" s="2"/>
    </row>
    <row r="4" spans="1:23" ht="30" customHeight="1" x14ac:dyDescent="0.25">
      <c r="A4" s="2"/>
      <c r="B4" s="1"/>
      <c r="C4" s="1"/>
      <c r="D4" s="1"/>
      <c r="E4" s="1"/>
      <c r="F4" s="1"/>
      <c r="G4" s="1"/>
      <c r="H4" s="1"/>
      <c r="I4" s="1"/>
      <c r="J4" s="1"/>
      <c r="K4" s="1"/>
      <c r="L4" s="1"/>
      <c r="M4" s="1"/>
      <c r="N4" s="1"/>
      <c r="O4" s="1"/>
      <c r="P4" s="1"/>
      <c r="Q4" s="1"/>
      <c r="R4" s="126" t="s">
        <v>516</v>
      </c>
      <c r="S4" s="126"/>
      <c r="T4" s="162" t="s">
        <v>800</v>
      </c>
      <c r="U4" s="162"/>
      <c r="V4" s="162"/>
      <c r="W4" s="2"/>
    </row>
    <row r="5" spans="1:23" ht="30" customHeight="1" x14ac:dyDescent="0.25">
      <c r="A5" s="2"/>
      <c r="B5" s="1"/>
      <c r="C5" s="1"/>
      <c r="D5" s="1"/>
      <c r="E5" s="1"/>
      <c r="F5" s="1"/>
      <c r="G5" s="1"/>
      <c r="H5" s="1"/>
      <c r="I5" s="1"/>
      <c r="J5" s="1"/>
      <c r="K5" s="1"/>
      <c r="L5" s="1"/>
      <c r="M5" s="1"/>
      <c r="N5" s="1"/>
      <c r="O5" s="1"/>
      <c r="P5" s="1"/>
      <c r="Q5" s="1"/>
      <c r="R5" s="127" t="s">
        <v>684</v>
      </c>
      <c r="S5" s="127"/>
      <c r="T5" s="164"/>
      <c r="U5" s="164"/>
      <c r="V5" s="164"/>
      <c r="W5" s="2"/>
    </row>
    <row r="6" spans="1:23" ht="15" customHeight="1" x14ac:dyDescent="0.25">
      <c r="A6" s="2"/>
      <c r="B6" s="2"/>
      <c r="C6" s="2"/>
      <c r="D6" s="2"/>
      <c r="E6" s="2"/>
      <c r="F6" s="2"/>
      <c r="G6" s="2"/>
      <c r="H6" s="2"/>
      <c r="I6" s="2"/>
      <c r="J6" s="2"/>
      <c r="K6" s="2"/>
      <c r="L6" s="2"/>
      <c r="M6" s="2"/>
      <c r="N6" s="2"/>
      <c r="O6" s="2"/>
      <c r="P6" s="2"/>
      <c r="Q6" s="2"/>
      <c r="R6" s="2"/>
      <c r="S6" s="2"/>
      <c r="T6" s="2"/>
      <c r="U6" s="2"/>
      <c r="V6" s="2"/>
      <c r="W6" s="2"/>
    </row>
    <row r="7" spans="1:23" ht="15" customHeight="1" x14ac:dyDescent="0.25">
      <c r="A7" s="2"/>
      <c r="B7" s="130" t="s">
        <v>0</v>
      </c>
      <c r="C7" s="131" t="s">
        <v>1</v>
      </c>
      <c r="D7" s="131" t="s">
        <v>2</v>
      </c>
      <c r="E7" s="128" t="s">
        <v>517</v>
      </c>
      <c r="F7" s="128"/>
      <c r="G7" s="128"/>
      <c r="H7" s="128"/>
      <c r="I7" s="128"/>
      <c r="J7" s="128" t="s">
        <v>524</v>
      </c>
      <c r="K7" s="128"/>
      <c r="L7" s="128" t="s">
        <v>525</v>
      </c>
      <c r="M7" s="128"/>
      <c r="N7" s="128" t="s">
        <v>526</v>
      </c>
      <c r="O7" s="128"/>
      <c r="P7" s="128" t="s">
        <v>527</v>
      </c>
      <c r="Q7" s="128"/>
      <c r="R7" s="128" t="s">
        <v>528</v>
      </c>
      <c r="S7" s="128"/>
      <c r="T7" s="128" t="s">
        <v>529</v>
      </c>
      <c r="U7" s="128"/>
      <c r="V7" s="128" t="s">
        <v>504</v>
      </c>
      <c r="W7" s="2"/>
    </row>
    <row r="8" spans="1:23" ht="15" customHeight="1" x14ac:dyDescent="0.25">
      <c r="A8" s="2"/>
      <c r="B8" s="130"/>
      <c r="C8" s="131"/>
      <c r="D8" s="131"/>
      <c r="E8" s="26" t="s">
        <v>3</v>
      </c>
      <c r="F8" s="26" t="s">
        <v>4</v>
      </c>
      <c r="G8" s="26" t="s">
        <v>5</v>
      </c>
      <c r="H8" s="26" t="s">
        <v>499</v>
      </c>
      <c r="I8" s="26" t="s">
        <v>7</v>
      </c>
      <c r="J8" s="26" t="s">
        <v>721</v>
      </c>
      <c r="K8" s="23" t="s">
        <v>8</v>
      </c>
      <c r="L8" s="26" t="s">
        <v>721</v>
      </c>
      <c r="M8" s="23" t="s">
        <v>8</v>
      </c>
      <c r="N8" s="26" t="s">
        <v>721</v>
      </c>
      <c r="O8" s="23" t="s">
        <v>8</v>
      </c>
      <c r="P8" s="26" t="s">
        <v>721</v>
      </c>
      <c r="Q8" s="23" t="s">
        <v>8</v>
      </c>
      <c r="R8" s="26" t="s">
        <v>721</v>
      </c>
      <c r="S8" s="23" t="s">
        <v>8</v>
      </c>
      <c r="T8" s="26" t="s">
        <v>721</v>
      </c>
      <c r="U8" s="23" t="s">
        <v>8</v>
      </c>
      <c r="V8" s="128"/>
      <c r="W8" s="2"/>
    </row>
    <row r="9" spans="1:23" ht="30" customHeight="1" x14ac:dyDescent="0.25">
      <c r="A9" s="2"/>
      <c r="B9" s="3">
        <v>1</v>
      </c>
      <c r="C9" s="70" t="s">
        <v>802</v>
      </c>
      <c r="D9" s="70" t="s">
        <v>279</v>
      </c>
      <c r="E9" s="71"/>
      <c r="F9" s="71"/>
      <c r="G9" s="71"/>
      <c r="H9" s="71"/>
      <c r="I9" s="71"/>
      <c r="J9" s="71"/>
      <c r="K9" s="72"/>
      <c r="L9" s="71"/>
      <c r="M9" s="73"/>
      <c r="N9" s="71"/>
      <c r="O9" s="74"/>
      <c r="P9" s="71"/>
      <c r="Q9" s="73"/>
      <c r="R9" s="71"/>
      <c r="S9" s="74"/>
      <c r="T9" s="71"/>
      <c r="U9" s="75"/>
      <c r="V9" s="21">
        <f>IF(D9="","",IF($D$28="Résurrection",'Impression équipe'!S10,'Impression équipe'!S10+IF(E9&gt;0,E9*20000,0)+IF(F9&gt;0,F9*80000)+IF(G9&gt;0,G9*40000)+IF(H9&gt;0,H9*20000)+IF(I9&gt;0,I9*10000)+IF(J9="A",References!O2/2,IF(J9="C",References!O2,0))+IF(L9="A",References!R2/2,IF(L9="C",References!R2,0))+IF(N9="A",References!U2/2,IF(N9="C",References!U2,0))+IF(P9="A",References!X2/2,IF(P9="C",References!X2,0))+IF(R9="A",References!AA2/2,IF(R9="C",References!AA2,0))+IF(T9="A",References!AD2/2,IF(T9="C",References!AD2,0))))</f>
        <v>120000</v>
      </c>
      <c r="W9" s="2"/>
    </row>
    <row r="10" spans="1:23" ht="30" customHeight="1" x14ac:dyDescent="0.25">
      <c r="A10" s="2"/>
      <c r="B10" s="4">
        <v>2</v>
      </c>
      <c r="C10" s="67" t="s">
        <v>803</v>
      </c>
      <c r="D10" s="67" t="s">
        <v>281</v>
      </c>
      <c r="E10" s="68"/>
      <c r="F10" s="68"/>
      <c r="G10" s="68"/>
      <c r="H10" s="68"/>
      <c r="I10" s="68"/>
      <c r="J10" s="68"/>
      <c r="K10" s="69"/>
      <c r="L10" s="68"/>
      <c r="M10" s="76"/>
      <c r="N10" s="68"/>
      <c r="O10" s="77"/>
      <c r="P10" s="68"/>
      <c r="Q10" s="76"/>
      <c r="R10" s="68"/>
      <c r="S10" s="77"/>
      <c r="T10" s="68"/>
      <c r="U10" s="78"/>
      <c r="V10" s="22">
        <f>IF(D10="","",IF($D$28="Résurrection",'Impression équipe'!S11,'Impression équipe'!S11+IF(E10&gt;0,E10*20000,0)+IF(F10&gt;0,F10*80000)+IF(G10&gt;0,G10*40000)+IF(H10&gt;0,H10*20000)+IF(I10&gt;0,I10*10000)+IF(J10="A",References!O3/2,IF(J10="C",References!O3,0))+IF(L10="A",References!R3/2,IF(L10="C",References!R3,0))+IF(N10="A",References!U3/2,IF(N10="C",References!U3,0))+IF(P10="A",References!X3/2,IF(P10="C",References!X3,0))+IF(R10="A",References!AA3/2,IF(R10="C",References!AA3,0))+IF(T10="A",References!AD3/2,IF(T10="C",References!AD3,0))))</f>
        <v>125000</v>
      </c>
      <c r="W10" s="2"/>
    </row>
    <row r="11" spans="1:23" ht="30" customHeight="1" x14ac:dyDescent="0.25">
      <c r="A11" s="2"/>
      <c r="B11" s="3">
        <v>3</v>
      </c>
      <c r="C11" s="70" t="s">
        <v>804</v>
      </c>
      <c r="D11" s="70" t="s">
        <v>281</v>
      </c>
      <c r="E11" s="71"/>
      <c r="F11" s="71"/>
      <c r="G11" s="71"/>
      <c r="H11" s="71"/>
      <c r="I11" s="71"/>
      <c r="J11" s="71"/>
      <c r="K11" s="72"/>
      <c r="L11" s="71"/>
      <c r="M11" s="73"/>
      <c r="N11" s="71"/>
      <c r="O11" s="74"/>
      <c r="P11" s="71"/>
      <c r="Q11" s="73"/>
      <c r="R11" s="71"/>
      <c r="S11" s="74"/>
      <c r="T11" s="71"/>
      <c r="U11" s="75"/>
      <c r="V11" s="21">
        <f>IF(D11="","",IF($D$28="Résurrection",'Impression équipe'!S12,'Impression équipe'!S12+IF(E11&gt;0,E11*20000,0)+IF(F11&gt;0,F11*80000)+IF(G11&gt;0,G11*40000)+IF(H11&gt;0,H11*20000)+IF(I11&gt;0,I11*10000)+IF(J11="A",References!O4/2,IF(J11="C",References!O4,0))+IF(L11="A",References!R4/2,IF(L11="C",References!R4,0))+IF(N11="A",References!U4/2,IF(N11="C",References!U4,0))+IF(P11="A",References!X4/2,IF(P11="C",References!X4,0))+IF(R11="A",References!AA4/2,IF(R11="C",References!AA4,0))+IF(T11="A",References!AD4/2,IF(T11="C",References!AD4,0))))</f>
        <v>125000</v>
      </c>
      <c r="W11" s="2"/>
    </row>
    <row r="12" spans="1:23" ht="30" customHeight="1" x14ac:dyDescent="0.25">
      <c r="A12" s="2"/>
      <c r="B12" s="4">
        <v>4</v>
      </c>
      <c r="C12" s="67" t="s">
        <v>805</v>
      </c>
      <c r="D12" s="67" t="s">
        <v>699</v>
      </c>
      <c r="E12" s="68"/>
      <c r="F12" s="68"/>
      <c r="G12" s="68"/>
      <c r="H12" s="68"/>
      <c r="I12" s="68"/>
      <c r="J12" s="68"/>
      <c r="K12" s="69"/>
      <c r="L12" s="68"/>
      <c r="M12" s="76"/>
      <c r="N12" s="68"/>
      <c r="O12" s="77"/>
      <c r="P12" s="68"/>
      <c r="Q12" s="76"/>
      <c r="R12" s="68"/>
      <c r="S12" s="77"/>
      <c r="T12" s="68"/>
      <c r="U12" s="78"/>
      <c r="V12" s="22">
        <f>IF(D12="","",IF($D$28="Résurrection",'Impression équipe'!S13,'Impression équipe'!S13+IF(E12&gt;0,E12*20000,0)+IF(F12&gt;0,F12*80000)+IF(G12&gt;0,G12*40000)+IF(H12&gt;0,H12*20000)+IF(I12&gt;0,I12*10000)+IF(J12="A",References!O5/2,IF(J12="C",References!O5,0))+IF(L12="A",References!R5/2,IF(L12="C",References!R5,0))+IF(N12="A",References!U5/2,IF(N12="C",References!U5,0))+IF(P12="A",References!X5/2,IF(P12="C",References!X5,0))+IF(R12="A",References!AA5/2,IF(R12="C",References!AA5,0))+IF(T12="A",References!AD5/2,IF(T12="C",References!AD5,0))))</f>
        <v>90000</v>
      </c>
      <c r="W12" s="2"/>
    </row>
    <row r="13" spans="1:23" ht="30" customHeight="1" x14ac:dyDescent="0.25">
      <c r="A13" s="2"/>
      <c r="B13" s="3">
        <v>5</v>
      </c>
      <c r="C13" s="70" t="s">
        <v>806</v>
      </c>
      <c r="D13" s="70" t="s">
        <v>759</v>
      </c>
      <c r="E13" s="71"/>
      <c r="F13" s="71"/>
      <c r="G13" s="71"/>
      <c r="H13" s="71"/>
      <c r="I13" s="71"/>
      <c r="J13" s="71"/>
      <c r="K13" s="72"/>
      <c r="L13" s="71"/>
      <c r="M13" s="73"/>
      <c r="N13" s="71"/>
      <c r="O13" s="74"/>
      <c r="P13" s="71"/>
      <c r="Q13" s="73"/>
      <c r="R13" s="71"/>
      <c r="S13" s="74"/>
      <c r="T13" s="71"/>
      <c r="U13" s="75"/>
      <c r="V13" s="21">
        <f>IF(D13="","",IF($D$28="Résurrection",'Impression équipe'!S14,'Impression équipe'!S14+IF(E13&gt;0,E13*20000,0)+IF(F13&gt;0,F13*80000)+IF(G13&gt;0,G13*40000)+IF(H13&gt;0,H13*20000)+IF(I13&gt;0,I13*10000)+IF(J13="A",References!O6/2,IF(J13="C",References!O6,0))+IF(L13="A",References!R6/2,IF(L13="C",References!R6,0))+IF(N13="A",References!U6/2,IF(N13="C",References!U6,0))+IF(P13="A",References!X6/2,IF(P13="C",References!X6,0))+IF(R13="A",References!AA6/2,IF(R13="C",References!AA6,0))+IF(T13="A",References!AD6/2,IF(T13="C",References!AD6,0))))</f>
        <v>70000</v>
      </c>
      <c r="W13" s="2"/>
    </row>
    <row r="14" spans="1:23" ht="30" customHeight="1" x14ac:dyDescent="0.25">
      <c r="A14" s="2"/>
      <c r="B14" s="4">
        <v>6</v>
      </c>
      <c r="C14" s="67" t="s">
        <v>807</v>
      </c>
      <c r="D14" s="67" t="s">
        <v>759</v>
      </c>
      <c r="E14" s="68"/>
      <c r="F14" s="68"/>
      <c r="G14" s="68"/>
      <c r="H14" s="68"/>
      <c r="I14" s="68"/>
      <c r="J14" s="68"/>
      <c r="K14" s="69"/>
      <c r="L14" s="68"/>
      <c r="M14" s="76"/>
      <c r="N14" s="68"/>
      <c r="O14" s="77"/>
      <c r="P14" s="68"/>
      <c r="Q14" s="76"/>
      <c r="R14" s="68"/>
      <c r="S14" s="77"/>
      <c r="T14" s="68"/>
      <c r="U14" s="78"/>
      <c r="V14" s="22">
        <f>IF(D14="","",IF($D$28="Résurrection",'Impression équipe'!S15,'Impression équipe'!S15+IF(E14&gt;0,E14*20000,0)+IF(F14&gt;0,F14*80000)+IF(G14&gt;0,G14*40000)+IF(H14&gt;0,H14*20000)+IF(I14&gt;0,I14*10000)+IF(J14="A",References!O7/2,IF(J14="C",References!O7,0))+IF(L14="A",References!R7/2,IF(L14="C",References!R7,0))+IF(N14="A",References!U7/2,IF(N14="C",References!U7,0))+IF(P14="A",References!X7/2,IF(P14="C",References!X7,0))+IF(R14="A",References!AA7/2,IF(R14="C",References!AA7,0))+IF(T14="A",References!AD7/2,IF(T14="C",References!AD7,0))))</f>
        <v>70000</v>
      </c>
      <c r="W14" s="2"/>
    </row>
    <row r="15" spans="1:23" ht="30" customHeight="1" x14ac:dyDescent="0.25">
      <c r="A15" s="2"/>
      <c r="B15" s="3">
        <v>7</v>
      </c>
      <c r="C15" s="70" t="s">
        <v>808</v>
      </c>
      <c r="D15" s="70" t="s">
        <v>759</v>
      </c>
      <c r="E15" s="71"/>
      <c r="F15" s="71"/>
      <c r="G15" s="71"/>
      <c r="H15" s="71"/>
      <c r="I15" s="71"/>
      <c r="J15" s="71"/>
      <c r="K15" s="72"/>
      <c r="L15" s="71"/>
      <c r="M15" s="73"/>
      <c r="N15" s="71"/>
      <c r="O15" s="74"/>
      <c r="P15" s="71"/>
      <c r="Q15" s="73"/>
      <c r="R15" s="71"/>
      <c r="S15" s="74"/>
      <c r="T15" s="71"/>
      <c r="U15" s="75"/>
      <c r="V15" s="21">
        <f>IF(D15="","",IF($D$28="Résurrection",'Impression équipe'!S16,'Impression équipe'!S16+IF(E15&gt;0,E15*20000,0)+IF(F15&gt;0,F15*80000)+IF(G15&gt;0,G15*40000)+IF(H15&gt;0,H15*20000)+IF(I15&gt;0,I15*10000)+IF(J15="A",References!O8/2,IF(J15="C",References!O8,0))+IF(L15="A",References!R8/2,IF(L15="C",References!R8,0))+IF(N15="A",References!U8/2,IF(N15="C",References!U8,0))+IF(P15="A",References!X8/2,IF(P15="C",References!X8,0))+IF(R15="A",References!AA8/2,IF(R15="C",References!AA8,0))+IF(T15="A",References!AD8/2,IF(T15="C",References!AD8,0))))</f>
        <v>70000</v>
      </c>
      <c r="W15" s="2"/>
    </row>
    <row r="16" spans="1:23" ht="30" customHeight="1" x14ac:dyDescent="0.25">
      <c r="A16" s="2"/>
      <c r="B16" s="4">
        <v>8</v>
      </c>
      <c r="C16" s="67" t="s">
        <v>809</v>
      </c>
      <c r="D16" s="67" t="s">
        <v>759</v>
      </c>
      <c r="E16" s="68"/>
      <c r="F16" s="68"/>
      <c r="G16" s="68"/>
      <c r="H16" s="68"/>
      <c r="I16" s="68"/>
      <c r="J16" s="68"/>
      <c r="K16" s="69"/>
      <c r="L16" s="68"/>
      <c r="M16" s="76"/>
      <c r="N16" s="68"/>
      <c r="O16" s="77"/>
      <c r="P16" s="68"/>
      <c r="Q16" s="76"/>
      <c r="R16" s="68"/>
      <c r="S16" s="77"/>
      <c r="T16" s="68"/>
      <c r="U16" s="78"/>
      <c r="V16" s="22">
        <f>IF(D16="","",IF($D$28="Résurrection",'Impression équipe'!S17,'Impression équipe'!S17+IF(E16&gt;0,E16*20000,0)+IF(F16&gt;0,F16*80000)+IF(G16&gt;0,G16*40000)+IF(H16&gt;0,H16*20000)+IF(I16&gt;0,I16*10000)+IF(J16="A",References!O9/2,IF(J16="C",References!O9,0))+IF(L16="A",References!R9/2,IF(L16="C",References!R9,0))+IF(N16="A",References!U9/2,IF(N16="C",References!U9,0))+IF(P16="A",References!X9/2,IF(P16="C",References!X9,0))+IF(R16="A",References!AA9/2,IF(R16="C",References!AA9,0))+IF(T16="A",References!AD9/2,IF(T16="C",References!AD9,0))))</f>
        <v>70000</v>
      </c>
      <c r="W16" s="2"/>
    </row>
    <row r="17" spans="1:23" ht="30" customHeight="1" x14ac:dyDescent="0.25">
      <c r="A17" s="2"/>
      <c r="B17" s="3">
        <v>9</v>
      </c>
      <c r="C17" s="70" t="s">
        <v>810</v>
      </c>
      <c r="D17" s="70" t="s">
        <v>759</v>
      </c>
      <c r="E17" s="71"/>
      <c r="F17" s="71"/>
      <c r="G17" s="71"/>
      <c r="H17" s="71"/>
      <c r="I17" s="71"/>
      <c r="J17" s="71"/>
      <c r="K17" s="72"/>
      <c r="L17" s="71"/>
      <c r="M17" s="73"/>
      <c r="N17" s="71"/>
      <c r="O17" s="74"/>
      <c r="P17" s="71"/>
      <c r="Q17" s="73"/>
      <c r="R17" s="71"/>
      <c r="S17" s="74"/>
      <c r="T17" s="71"/>
      <c r="U17" s="75"/>
      <c r="V17" s="21">
        <f>IF(D17="","",IF($D$28="Résurrection",'Impression équipe'!S18,'Impression équipe'!S18+IF(E17&gt;0,E17*20000,0)+IF(F17&gt;0,F17*80000)+IF(G17&gt;0,G17*40000)+IF(H17&gt;0,H17*20000)+IF(I17&gt;0,I17*10000)+IF(J17="A",References!O10/2,IF(J17="C",References!O10,0))+IF(L17="A",References!R10/2,IF(L17="C",References!R10,0))+IF(N17="A",References!U10/2,IF(N17="C",References!U10,0))+IF(P17="A",References!X10/2,IF(P17="C",References!X10,0))+IF(R17="A",References!AA10/2,IF(R17="C",References!AA10,0))+IF(T17="A",References!AD10/2,IF(T17="C",References!AD10,0))))</f>
        <v>70000</v>
      </c>
      <c r="W17" s="2"/>
    </row>
    <row r="18" spans="1:23" ht="30" customHeight="1" x14ac:dyDescent="0.25">
      <c r="A18" s="2"/>
      <c r="B18" s="4">
        <v>10</v>
      </c>
      <c r="C18" s="67" t="s">
        <v>811</v>
      </c>
      <c r="D18" s="67" t="s">
        <v>759</v>
      </c>
      <c r="E18" s="68"/>
      <c r="F18" s="68"/>
      <c r="G18" s="68"/>
      <c r="H18" s="68"/>
      <c r="I18" s="68"/>
      <c r="J18" s="68"/>
      <c r="K18" s="69"/>
      <c r="L18" s="68"/>
      <c r="M18" s="76"/>
      <c r="N18" s="68"/>
      <c r="O18" s="77"/>
      <c r="P18" s="68"/>
      <c r="Q18" s="76"/>
      <c r="R18" s="68"/>
      <c r="S18" s="77"/>
      <c r="T18" s="68"/>
      <c r="U18" s="78"/>
      <c r="V18" s="22">
        <f>IF(D18="","",IF($D$28="Résurrection",'Impression équipe'!S19,'Impression équipe'!S19+IF(E18&gt;0,E18*20000,0)+IF(F18&gt;0,F18*80000)+IF(G18&gt;0,G18*40000)+IF(H18&gt;0,H18*20000)+IF(I18&gt;0,I18*10000)+IF(J18="A",References!O11/2,IF(J18="C",References!O11,0))+IF(L18="A",References!R11/2,IF(L18="C",References!R11,0))+IF(N18="A",References!U11/2,IF(N18="C",References!U11,0))+IF(P18="A",References!X11/2,IF(P18="C",References!X11,0))+IF(R18="A",References!AA11/2,IF(R18="C",References!AA11,0))+IF(T18="A",References!AD11/2,IF(T18="C",References!AD11,0))))</f>
        <v>70000</v>
      </c>
      <c r="W18" s="2"/>
    </row>
    <row r="19" spans="1:23" ht="30" customHeight="1" x14ac:dyDescent="0.25">
      <c r="A19" s="2"/>
      <c r="B19" s="3">
        <v>11</v>
      </c>
      <c r="C19" s="70" t="s">
        <v>812</v>
      </c>
      <c r="D19" s="70" t="s">
        <v>759</v>
      </c>
      <c r="E19" s="71"/>
      <c r="F19" s="71"/>
      <c r="G19" s="71"/>
      <c r="H19" s="71"/>
      <c r="I19" s="71"/>
      <c r="J19" s="71"/>
      <c r="K19" s="72"/>
      <c r="L19" s="71"/>
      <c r="M19" s="73"/>
      <c r="N19" s="71"/>
      <c r="O19" s="74"/>
      <c r="P19" s="71"/>
      <c r="Q19" s="73"/>
      <c r="R19" s="71"/>
      <c r="S19" s="74"/>
      <c r="T19" s="71"/>
      <c r="U19" s="75"/>
      <c r="V19" s="21">
        <f>IF(D19="","",IF($D$28="Résurrection",'Impression équipe'!S20,'Impression équipe'!S20+IF(E19&gt;0,E19*20000,0)+IF(F19&gt;0,F19*80000)+IF(G19&gt;0,G19*40000)+IF(H19&gt;0,H19*20000)+IF(I19&gt;0,I19*10000)+IF(J19="A",References!O12/2,IF(J19="C",References!O12,0))+IF(L19="A",References!R12/2,IF(L19="C",References!R12,0))+IF(N19="A",References!U12/2,IF(N19="C",References!U12,0))+IF(P19="A",References!X12/2,IF(P19="C",References!X12,0))+IF(R19="A",References!AA12/2,IF(R19="C",References!AA12,0))+IF(T19="A",References!AD12/2,IF(T19="C",References!AD12,0))))</f>
        <v>70000</v>
      </c>
      <c r="W19" s="2"/>
    </row>
    <row r="20" spans="1:23" ht="30" customHeight="1" x14ac:dyDescent="0.25">
      <c r="A20" s="2"/>
      <c r="B20" s="4">
        <v>12</v>
      </c>
      <c r="C20" s="67"/>
      <c r="D20" s="67"/>
      <c r="E20" s="68"/>
      <c r="F20" s="68"/>
      <c r="G20" s="68"/>
      <c r="H20" s="68"/>
      <c r="I20" s="68"/>
      <c r="J20" s="68"/>
      <c r="K20" s="69"/>
      <c r="L20" s="68"/>
      <c r="M20" s="76"/>
      <c r="N20" s="68"/>
      <c r="O20" s="77"/>
      <c r="P20" s="68"/>
      <c r="Q20" s="76"/>
      <c r="R20" s="68"/>
      <c r="S20" s="77"/>
      <c r="T20" s="68"/>
      <c r="U20" s="78"/>
      <c r="V20" s="22" t="str">
        <f>IF(D20="","",IF($D$28="Résurrection",'Impression équipe'!S21,'Impression équipe'!S21+IF(E20&gt;0,E20*20000,0)+IF(F20&gt;0,F20*80000)+IF(G20&gt;0,G20*40000)+IF(H20&gt;0,H20*20000)+IF(I20&gt;0,I20*10000)+IF(J20="A",References!O13/2,IF(J20="C",References!O13,0))+IF(L20="A",References!R13/2,IF(L20="C",References!R13,0))+IF(N20="A",References!U13/2,IF(N20="C",References!U13,0))+IF(P20="A",References!X13/2,IF(P20="C",References!X13,0))+IF(R20="A",References!AA13/2,IF(R20="C",References!AA13,0))+IF(T20="A",References!AD13/2,IF(T20="C",References!AD13,0))))</f>
        <v/>
      </c>
      <c r="W20" s="2"/>
    </row>
    <row r="21" spans="1:23" ht="30" customHeight="1" x14ac:dyDescent="0.25">
      <c r="A21" s="2"/>
      <c r="B21" s="3">
        <v>13</v>
      </c>
      <c r="C21" s="70"/>
      <c r="D21" s="70"/>
      <c r="E21" s="71"/>
      <c r="F21" s="71"/>
      <c r="G21" s="71"/>
      <c r="H21" s="71"/>
      <c r="I21" s="71"/>
      <c r="J21" s="71"/>
      <c r="K21" s="72"/>
      <c r="L21" s="71"/>
      <c r="M21" s="73"/>
      <c r="N21" s="71"/>
      <c r="O21" s="74"/>
      <c r="P21" s="71"/>
      <c r="Q21" s="73"/>
      <c r="R21" s="71"/>
      <c r="S21" s="74"/>
      <c r="T21" s="71"/>
      <c r="U21" s="75"/>
      <c r="V21" s="21" t="str">
        <f>IF(D21="","",IF($D$28="Résurrection",'Impression équipe'!S22,'Impression équipe'!S22+IF(E21&gt;0,E21*20000,0)+IF(F21&gt;0,F21*80000)+IF(G21&gt;0,G21*40000)+IF(H21&gt;0,H21*20000)+IF(I21&gt;0,I21*10000)+IF(J21="A",References!O14/2,IF(J21="C",References!O14,0))+IF(L21="A",References!R14/2,IF(L21="C",References!R14,0))+IF(N21="A",References!U14/2,IF(N21="C",References!U14,0))+IF(P21="A",References!X14/2,IF(P21="C",References!X14,0))+IF(R21="A",References!AA14/2,IF(R21="C",References!AA14,0))+IF(T21="A",References!AD14/2,IF(T21="C",References!AD14,0))))</f>
        <v/>
      </c>
      <c r="W21" s="2"/>
    </row>
    <row r="22" spans="1:23" ht="30" customHeight="1" x14ac:dyDescent="0.25">
      <c r="A22" s="2"/>
      <c r="B22" s="4">
        <v>14</v>
      </c>
      <c r="C22" s="67"/>
      <c r="D22" s="67"/>
      <c r="E22" s="68"/>
      <c r="F22" s="68"/>
      <c r="G22" s="68"/>
      <c r="H22" s="68"/>
      <c r="I22" s="68"/>
      <c r="J22" s="68"/>
      <c r="K22" s="69"/>
      <c r="L22" s="68"/>
      <c r="M22" s="76"/>
      <c r="N22" s="68"/>
      <c r="O22" s="77"/>
      <c r="P22" s="68"/>
      <c r="Q22" s="76"/>
      <c r="R22" s="68"/>
      <c r="S22" s="77"/>
      <c r="T22" s="68"/>
      <c r="U22" s="78"/>
      <c r="V22" s="22" t="str">
        <f>IF(D22="","",IF($D$28="Résurrection",'Impression équipe'!S23,'Impression équipe'!S23+IF(E22&gt;0,E22*20000,0)+IF(F22&gt;0,F22*80000)+IF(G22&gt;0,G22*40000)+IF(H22&gt;0,H22*20000)+IF(I22&gt;0,I22*10000)+IF(J22="A",References!O15/2,IF(J22="C",References!O15,0))+IF(L22="A",References!R15/2,IF(L22="C",References!R15,0))+IF(N22="A",References!U15/2,IF(N22="C",References!U15,0))+IF(P22="A",References!X15/2,IF(P22="C",References!X15,0))+IF(R22="A",References!AA15/2,IF(R22="C",References!AA15,0))+IF(T22="A",References!AD15/2,IF(T22="C",References!AD15,0))))</f>
        <v/>
      </c>
      <c r="W22" s="2"/>
    </row>
    <row r="23" spans="1:23" ht="30" customHeight="1" x14ac:dyDescent="0.25">
      <c r="A23" s="2"/>
      <c r="B23" s="3">
        <v>15</v>
      </c>
      <c r="C23" s="70"/>
      <c r="D23" s="70"/>
      <c r="E23" s="71"/>
      <c r="F23" s="71"/>
      <c r="G23" s="71"/>
      <c r="H23" s="71"/>
      <c r="I23" s="71"/>
      <c r="J23" s="71"/>
      <c r="K23" s="72"/>
      <c r="L23" s="71"/>
      <c r="M23" s="73"/>
      <c r="N23" s="71"/>
      <c r="O23" s="74"/>
      <c r="P23" s="71"/>
      <c r="Q23" s="73"/>
      <c r="R23" s="71"/>
      <c r="S23" s="74"/>
      <c r="T23" s="71"/>
      <c r="U23" s="75"/>
      <c r="V23" s="21" t="str">
        <f>IF(D23="","",IF($D$28="Résurrection",'Impression équipe'!S24,'Impression équipe'!S24+IF(E23&gt;0,E23*20000,0)+IF(F23&gt;0,F23*80000)+IF(G23&gt;0,G23*40000)+IF(H23&gt;0,H23*20000)+IF(I23&gt;0,I23*10000)+IF(J23="A",References!O16/2,IF(J23="C",References!O16,0))+IF(L23="A",References!R16/2,IF(L23="C",References!R16,0))+IF(N23="A",References!U16/2,IF(N23="C",References!U16,0))+IF(P23="A",References!X16/2,IF(P23="C",References!X16,0))+IF(R23="A",References!AA16/2,IF(R23="C",References!AA16,0))+IF(T23="A",References!AD16/2,IF(T23="C",References!AD16,0))))</f>
        <v/>
      </c>
      <c r="W23" s="2"/>
    </row>
    <row r="24" spans="1:23" ht="30" customHeight="1" x14ac:dyDescent="0.25">
      <c r="A24" s="2"/>
      <c r="B24" s="4">
        <v>16</v>
      </c>
      <c r="C24" s="67"/>
      <c r="D24" s="67"/>
      <c r="E24" s="68"/>
      <c r="F24" s="68"/>
      <c r="G24" s="68"/>
      <c r="H24" s="68"/>
      <c r="I24" s="68"/>
      <c r="J24" s="68"/>
      <c r="K24" s="69"/>
      <c r="L24" s="68"/>
      <c r="M24" s="76"/>
      <c r="N24" s="68"/>
      <c r="O24" s="77"/>
      <c r="P24" s="68"/>
      <c r="Q24" s="76"/>
      <c r="R24" s="68"/>
      <c r="S24" s="77"/>
      <c r="T24" s="68"/>
      <c r="U24" s="78"/>
      <c r="V24" s="22" t="str">
        <f>IF(D24="","",IF($D$28="Résurrection",'Impression équipe'!S25,'Impression équipe'!S25+IF(E24&gt;0,E24*20000,0)+IF(F24&gt;0,F24*80000)+IF(G24&gt;0,G24*40000)+IF(H24&gt;0,H24*20000)+IF(I24&gt;0,I24*10000)+IF(J24="A",References!O17/2,IF(J24="C",References!O17,0))+IF(L24="A",References!R17/2,IF(L24="C",References!R17,0))+IF(N24="A",References!U17/2,IF(N24="C",References!U17,0))+IF(P24="A",References!X17/2,IF(P24="C",References!X17,0))+IF(R24="A",References!AA17/2,IF(R24="C",References!AA17,0))+IF(T24="A",References!AD17/2,IF(T24="C",References!AD17,0))))</f>
        <v/>
      </c>
      <c r="W24" s="2"/>
    </row>
    <row r="25" spans="1:23" ht="30" customHeight="1" x14ac:dyDescent="0.25">
      <c r="A25" s="2"/>
      <c r="B25" s="3" t="s">
        <v>500</v>
      </c>
      <c r="C25" s="70"/>
      <c r="D25" s="168"/>
      <c r="E25" s="169"/>
      <c r="F25" s="169"/>
      <c r="G25" s="169"/>
      <c r="H25" s="169"/>
      <c r="I25" s="169"/>
      <c r="J25" s="169"/>
      <c r="K25" s="169"/>
      <c r="L25" s="169"/>
      <c r="M25" s="169"/>
      <c r="N25" s="169"/>
      <c r="O25" s="169"/>
      <c r="P25" s="169"/>
      <c r="Q25" s="169"/>
      <c r="R25" s="169"/>
      <c r="S25" s="169"/>
      <c r="T25" s="169"/>
      <c r="U25" s="170"/>
      <c r="V25" s="21" t="str">
        <f>IF('Impression équipe'!S26="","",'Impression équipe'!S26)</f>
        <v/>
      </c>
      <c r="W25" s="2"/>
    </row>
    <row r="26" spans="1:23" ht="30" customHeight="1" x14ac:dyDescent="0.25">
      <c r="A26" s="2"/>
      <c r="B26" s="4" t="s">
        <v>501</v>
      </c>
      <c r="C26" s="67"/>
      <c r="D26" s="168"/>
      <c r="E26" s="169"/>
      <c r="F26" s="169"/>
      <c r="G26" s="169"/>
      <c r="H26" s="169"/>
      <c r="I26" s="169"/>
      <c r="J26" s="169"/>
      <c r="K26" s="169"/>
      <c r="L26" s="169"/>
      <c r="M26" s="169"/>
      <c r="N26" s="169"/>
      <c r="O26" s="169"/>
      <c r="P26" s="169"/>
      <c r="Q26" s="169"/>
      <c r="R26" s="169"/>
      <c r="S26" s="169"/>
      <c r="T26" s="169"/>
      <c r="U26" s="170"/>
      <c r="V26" s="22" t="str">
        <f>IF('Impression équipe'!S27="","",'Impression équipe'!S27)</f>
        <v/>
      </c>
      <c r="W26" s="2"/>
    </row>
    <row r="27" spans="1:23" ht="30" customHeight="1" x14ac:dyDescent="0.25">
      <c r="A27" s="2"/>
      <c r="B27" s="1"/>
      <c r="C27" s="1"/>
      <c r="D27" s="1"/>
      <c r="E27" s="1"/>
      <c r="F27" s="1"/>
      <c r="G27" s="1"/>
      <c r="H27" s="1"/>
      <c r="I27" s="1"/>
      <c r="J27" s="1"/>
      <c r="K27" s="1"/>
      <c r="L27" s="1"/>
      <c r="M27" s="1"/>
      <c r="N27" s="1"/>
      <c r="O27" s="1"/>
      <c r="P27" s="1"/>
      <c r="Q27" s="1"/>
      <c r="R27" s="1"/>
      <c r="S27" s="1"/>
      <c r="T27" s="1"/>
      <c r="U27" s="1"/>
      <c r="V27" s="2"/>
      <c r="W27" s="2"/>
    </row>
    <row r="28" spans="1:23" ht="30" customHeight="1" x14ac:dyDescent="0.25">
      <c r="A28" s="2"/>
      <c r="B28" s="1"/>
      <c r="C28" s="30" t="s">
        <v>717</v>
      </c>
      <c r="D28" s="86" t="s">
        <v>798</v>
      </c>
      <c r="E28" s="2"/>
      <c r="F28" s="2"/>
      <c r="G28" s="2"/>
      <c r="H28" s="2"/>
      <c r="I28" s="2"/>
      <c r="J28" s="2"/>
      <c r="K28" s="126" t="s">
        <v>505</v>
      </c>
      <c r="L28" s="126"/>
      <c r="M28" s="126"/>
      <c r="N28" s="126"/>
      <c r="O28" s="154"/>
      <c r="P28" s="155"/>
      <c r="Q28" s="165" t="s">
        <v>511</v>
      </c>
      <c r="R28" s="131"/>
      <c r="S28" s="88">
        <v>1</v>
      </c>
      <c r="T28" s="3" t="s">
        <v>10</v>
      </c>
      <c r="U28" s="66">
        <f>IF(T3="","",VLOOKUP($T$3,RACE_DETAIL,2,0))</f>
        <v>50000</v>
      </c>
      <c r="V28" s="18">
        <f>IF(S28="","",S28*U28)</f>
        <v>50000</v>
      </c>
      <c r="W28" s="2"/>
    </row>
    <row r="29" spans="1:23" ht="30" customHeight="1" x14ac:dyDescent="0.25">
      <c r="A29" s="2"/>
      <c r="B29" s="1"/>
      <c r="C29" s="90" t="s">
        <v>716</v>
      </c>
      <c r="D29" s="89" t="s">
        <v>799</v>
      </c>
      <c r="E29" s="2"/>
      <c r="F29" s="2"/>
      <c r="G29" s="2"/>
      <c r="H29" s="2"/>
      <c r="I29" s="2"/>
      <c r="J29" s="2"/>
      <c r="K29" s="127" t="s">
        <v>718</v>
      </c>
      <c r="L29" s="127"/>
      <c r="M29" s="127"/>
      <c r="N29" s="127"/>
      <c r="O29" s="171"/>
      <c r="P29" s="172"/>
      <c r="Q29" s="166" t="s">
        <v>510</v>
      </c>
      <c r="R29" s="148"/>
      <c r="S29" s="36"/>
      <c r="T29" s="4" t="s">
        <v>10</v>
      </c>
      <c r="U29" s="64">
        <v>10000</v>
      </c>
      <c r="V29" s="40" t="str">
        <f t="shared" ref="V29:V31" si="0">IF(S29="","",S29*U29)</f>
        <v/>
      </c>
      <c r="W29" s="2"/>
    </row>
    <row r="30" spans="1:23" ht="30" customHeight="1" x14ac:dyDescent="0.25">
      <c r="A30" s="2"/>
      <c r="B30" s="1"/>
      <c r="C30" s="1"/>
      <c r="D30" s="1"/>
      <c r="E30" s="2"/>
      <c r="F30" s="2"/>
      <c r="G30" s="2"/>
      <c r="H30" s="2"/>
      <c r="I30" s="2"/>
      <c r="J30" s="2"/>
      <c r="K30" s="2"/>
      <c r="L30" s="2"/>
      <c r="M30" s="2"/>
      <c r="N30" s="2"/>
      <c r="O30" s="2"/>
      <c r="P30" s="87"/>
      <c r="Q30" s="165" t="s">
        <v>509</v>
      </c>
      <c r="R30" s="131"/>
      <c r="S30" s="88"/>
      <c r="T30" s="3" t="s">
        <v>10</v>
      </c>
      <c r="U30" s="65">
        <v>10000</v>
      </c>
      <c r="V30" s="18" t="str">
        <f t="shared" si="0"/>
        <v/>
      </c>
      <c r="W30" s="2"/>
    </row>
    <row r="31" spans="1:23" ht="30" customHeight="1" x14ac:dyDescent="0.25">
      <c r="A31" s="2"/>
      <c r="B31" s="1"/>
      <c r="C31" s="1"/>
      <c r="D31" s="1"/>
      <c r="E31" s="2"/>
      <c r="F31" s="2"/>
      <c r="G31" s="2"/>
      <c r="H31" s="2"/>
      <c r="I31" s="2"/>
      <c r="J31" s="2"/>
      <c r="K31" s="2"/>
      <c r="L31" s="2"/>
      <c r="M31" s="2"/>
      <c r="N31" s="2"/>
      <c r="O31" s="2"/>
      <c r="P31" s="87"/>
      <c r="Q31" s="166" t="s">
        <v>508</v>
      </c>
      <c r="R31" s="148"/>
      <c r="S31" s="36"/>
      <c r="T31" s="4" t="s">
        <v>10</v>
      </c>
      <c r="U31" s="64">
        <v>50000</v>
      </c>
      <c r="V31" s="40" t="str">
        <f t="shared" si="0"/>
        <v/>
      </c>
      <c r="W31" s="2"/>
    </row>
    <row r="32" spans="1:23" ht="30" customHeight="1" x14ac:dyDescent="0.25">
      <c r="A32" s="2"/>
      <c r="B32" s="1"/>
      <c r="C32" s="1"/>
      <c r="D32" s="1"/>
      <c r="E32" s="2"/>
      <c r="F32" s="2"/>
      <c r="G32" s="2"/>
      <c r="H32" s="2"/>
      <c r="I32" s="2"/>
      <c r="J32" s="2"/>
      <c r="K32" s="2"/>
      <c r="L32" s="2"/>
      <c r="M32" s="2"/>
      <c r="N32" s="2"/>
      <c r="O32" s="2"/>
      <c r="P32" s="87"/>
      <c r="Q32" s="167" t="s">
        <v>507</v>
      </c>
      <c r="R32" s="126"/>
      <c r="S32" s="126"/>
      <c r="T32" s="126"/>
      <c r="U32" s="126"/>
      <c r="V32" s="18">
        <f>IFERROR(IF(T3="","",SUM(V9:V26)+SUM(V28:V31))+O29*10000,"")</f>
        <v>1000000</v>
      </c>
      <c r="W32" s="2"/>
    </row>
    <row r="33" spans="1:23" ht="15" customHeight="1" x14ac:dyDescent="0.25">
      <c r="A33" s="2"/>
      <c r="B33" s="2"/>
      <c r="C33" s="2"/>
      <c r="D33" s="2"/>
      <c r="E33" s="2"/>
      <c r="F33" s="2"/>
      <c r="G33" s="2"/>
      <c r="H33" s="2"/>
      <c r="I33" s="2"/>
      <c r="J33" s="2"/>
      <c r="K33" s="2"/>
      <c r="L33" s="2"/>
      <c r="M33" s="2"/>
      <c r="N33" s="2"/>
      <c r="O33" s="2"/>
      <c r="P33" s="2"/>
      <c r="Q33" s="2"/>
      <c r="R33" s="2"/>
      <c r="S33" s="2"/>
      <c r="T33" s="2"/>
      <c r="U33" s="2"/>
      <c r="V33" s="2"/>
      <c r="W33" s="2"/>
    </row>
  </sheetData>
  <mergeCells count="30">
    <mergeCell ref="Q30:R30"/>
    <mergeCell ref="Q31:R31"/>
    <mergeCell ref="Q32:U32"/>
    <mergeCell ref="J7:K7"/>
    <mergeCell ref="L7:M7"/>
    <mergeCell ref="D25:U25"/>
    <mergeCell ref="D26:U26"/>
    <mergeCell ref="Q29:R29"/>
    <mergeCell ref="K28:N28"/>
    <mergeCell ref="K29:N29"/>
    <mergeCell ref="O28:P28"/>
    <mergeCell ref="O29:P29"/>
    <mergeCell ref="Q28:R28"/>
    <mergeCell ref="T2:V2"/>
    <mergeCell ref="T3:V3"/>
    <mergeCell ref="T4:V4"/>
    <mergeCell ref="R2:S2"/>
    <mergeCell ref="T7:U7"/>
    <mergeCell ref="V7:V8"/>
    <mergeCell ref="R3:S3"/>
    <mergeCell ref="R4:S4"/>
    <mergeCell ref="R7:S7"/>
    <mergeCell ref="R5:S5"/>
    <mergeCell ref="T5:V5"/>
    <mergeCell ref="B7:B8"/>
    <mergeCell ref="C7:C8"/>
    <mergeCell ref="D7:D8"/>
    <mergeCell ref="N7:O7"/>
    <mergeCell ref="P7:Q7"/>
    <mergeCell ref="E7:I7"/>
  </mergeCells>
  <dataValidations count="7">
    <dataValidation type="list" allowBlank="1" showInputMessage="1" showErrorMessage="1" sqref="T3:V3" xr:uid="{C3600DBC-A206-4642-BCD7-A5EFF87CDA9D}">
      <formula1>RACE_LISTE</formula1>
    </dataValidation>
    <dataValidation type="list" allowBlank="1" showInputMessage="1" showErrorMessage="1" sqref="D9:D24" xr:uid="{49F93F24-3C46-4A82-97F7-6B56266B25B9}">
      <formula1>ROSTER_LISTE</formula1>
    </dataValidation>
    <dataValidation type="list" allowBlank="1" showInputMessage="1" showErrorMessage="1" sqref="K9:K24 M9:M24 O9:O24 Q9:Q24 S9:S24 U9:U24" xr:uid="{F6B641AA-98E5-4A61-A3BF-5FF6EBEF972A}">
      <formula1>COMPETENCE_LISTE</formula1>
    </dataValidation>
    <dataValidation type="list" allowBlank="1" showInputMessage="1" showErrorMessage="1" sqref="L9:L24 N9:N24 P9:P24 R9:R24 T9:T24 J9:J24" xr:uid="{1CFAE728-F8D5-4A22-BA3B-FA2172F85E7A}">
      <formula1>"A,C"</formula1>
    </dataValidation>
    <dataValidation type="list" allowBlank="1" showInputMessage="1" showErrorMessage="1" sqref="C25:C26" xr:uid="{8AD90CAF-857E-46EE-9E16-CD788265B1A7}">
      <formula1>STAR_LISTE</formula1>
    </dataValidation>
    <dataValidation type="list" allowBlank="1" showInputMessage="1" showErrorMessage="1" sqref="D28" xr:uid="{0936EDDA-BB3A-4DFA-9E40-098A4C60733A}">
      <formula1>"Classique,Résurrection"</formula1>
    </dataValidation>
    <dataValidation type="list" allowBlank="1" showInputMessage="1" showErrorMessage="1" sqref="D29" xr:uid="{E25BABA2-CF13-4924-8503-03823A5D7AB2}">
      <formula1>"Normal,Gratuit"</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BE92-9D08-4712-96D1-1D6914C4DB09}">
  <sheetPr>
    <tabColor rgb="FFC00000"/>
    <pageSetUpPr fitToPage="1"/>
  </sheetPr>
  <dimension ref="A1:O33"/>
  <sheetViews>
    <sheetView zoomScaleNormal="100" workbookViewId="0">
      <selection activeCell="D11" sqref="D11"/>
    </sheetView>
  </sheetViews>
  <sheetFormatPr baseColWidth="10" defaultColWidth="11.42578125" defaultRowHeight="15" customHeight="1" x14ac:dyDescent="0.25"/>
  <cols>
    <col min="1" max="1" width="2.7109375" customWidth="1"/>
    <col min="2" max="2" width="15.7109375" customWidth="1"/>
    <col min="3" max="3" width="36.140625" customWidth="1"/>
    <col min="4" max="4" width="20.7109375" customWidth="1"/>
    <col min="5" max="5" width="15.7109375" customWidth="1"/>
    <col min="6" max="6" width="10.7109375" customWidth="1"/>
    <col min="7" max="7" width="15.7109375" customWidth="1"/>
    <col min="8" max="8" width="30.7109375" customWidth="1"/>
    <col min="9" max="13" width="10.7109375" customWidth="1"/>
    <col min="14" max="14" width="25.7109375" customWidth="1"/>
    <col min="15" max="15" width="2.7109375" customWidth="1"/>
  </cols>
  <sheetData>
    <row r="1" spans="1:15" ht="15" customHeight="1" x14ac:dyDescent="0.25">
      <c r="A1" s="2"/>
      <c r="B1" s="2"/>
      <c r="C1" s="2"/>
      <c r="D1" s="2"/>
      <c r="E1" s="2"/>
      <c r="F1" s="2"/>
      <c r="G1" s="2"/>
      <c r="H1" s="2"/>
      <c r="I1" s="2"/>
      <c r="J1" s="2"/>
      <c r="K1" s="2"/>
      <c r="L1" s="2"/>
      <c r="M1" s="2"/>
      <c r="N1" s="2"/>
      <c r="O1" s="2"/>
    </row>
    <row r="2" spans="1:15" ht="30" customHeight="1" x14ac:dyDescent="0.25">
      <c r="A2" s="2"/>
      <c r="B2" s="1"/>
      <c r="C2" s="1"/>
      <c r="D2" s="1"/>
      <c r="E2" s="1"/>
      <c r="F2" s="1"/>
      <c r="G2" s="1"/>
      <c r="H2" s="1"/>
      <c r="I2" s="1"/>
      <c r="J2" s="1"/>
      <c r="K2" s="126" t="s">
        <v>514</v>
      </c>
      <c r="L2" s="126"/>
      <c r="M2" s="124" t="str">
        <f>IF('Gestion équipe'!T2="","",'Gestion équipe'!T2)</f>
        <v>Au revoir, merci !</v>
      </c>
      <c r="N2" s="124"/>
      <c r="O2" s="2"/>
    </row>
    <row r="3" spans="1:15" ht="30" customHeight="1" x14ac:dyDescent="0.25">
      <c r="A3" s="2"/>
      <c r="B3" s="1"/>
      <c r="C3" s="1"/>
      <c r="D3" s="1"/>
      <c r="E3" s="1"/>
      <c r="F3" s="1"/>
      <c r="G3" s="1"/>
      <c r="H3" s="1"/>
      <c r="I3" s="1"/>
      <c r="J3" s="1"/>
      <c r="K3" s="127" t="s">
        <v>515</v>
      </c>
      <c r="L3" s="127"/>
      <c r="M3" s="125" t="str">
        <f>IF('Gestion équipe'!T3="","",'Gestion équipe'!T3)</f>
        <v>Elfes Sylvains</v>
      </c>
      <c r="N3" s="125"/>
      <c r="O3" s="2"/>
    </row>
    <row r="4" spans="1:15" ht="30" customHeight="1" x14ac:dyDescent="0.25">
      <c r="A4" s="2"/>
      <c r="B4" s="1"/>
      <c r="C4" s="1"/>
      <c r="D4" s="1"/>
      <c r="E4" s="1"/>
      <c r="F4" s="1"/>
      <c r="G4" s="1"/>
      <c r="H4" s="1"/>
      <c r="I4" s="1"/>
      <c r="J4" s="1"/>
      <c r="K4" s="126" t="s">
        <v>516</v>
      </c>
      <c r="L4" s="126"/>
      <c r="M4" s="124" t="str">
        <f>IF('Gestion équipe'!T4="","",'Gestion équipe'!T4)</f>
        <v>Jordel</v>
      </c>
      <c r="N4" s="124"/>
      <c r="O4" s="2"/>
    </row>
    <row r="5" spans="1:15" ht="30" customHeight="1" x14ac:dyDescent="0.25">
      <c r="A5" s="2"/>
      <c r="B5" s="1"/>
      <c r="C5" s="1"/>
      <c r="D5" s="1"/>
      <c r="E5" s="1"/>
      <c r="F5" s="1"/>
      <c r="G5" s="1"/>
      <c r="H5" s="1"/>
      <c r="I5" s="1"/>
      <c r="J5" s="1"/>
      <c r="K5" s="127" t="s">
        <v>684</v>
      </c>
      <c r="L5" s="127"/>
      <c r="M5" s="125" t="str">
        <f>IF('Gestion équipe'!T5="","",'Gestion équipe'!T5)</f>
        <v/>
      </c>
      <c r="N5" s="125"/>
      <c r="O5" s="2"/>
    </row>
    <row r="6" spans="1:15" ht="15" customHeight="1" x14ac:dyDescent="0.25">
      <c r="A6" s="2"/>
      <c r="B6" s="2"/>
      <c r="C6" s="2"/>
      <c r="D6" s="2"/>
      <c r="E6" s="2"/>
      <c r="F6" s="2"/>
      <c r="G6" s="2"/>
      <c r="H6" s="2"/>
      <c r="I6" s="2"/>
      <c r="J6" s="2"/>
      <c r="K6" s="2"/>
      <c r="L6" s="2"/>
      <c r="M6" s="2"/>
      <c r="N6" s="2"/>
      <c r="O6" s="2"/>
    </row>
    <row r="7" spans="1:15" ht="15" customHeight="1" x14ac:dyDescent="0.25">
      <c r="A7" s="2"/>
      <c r="B7" s="179" t="s">
        <v>723</v>
      </c>
      <c r="C7" s="179" t="s">
        <v>722</v>
      </c>
      <c r="D7" s="128" t="s">
        <v>515</v>
      </c>
      <c r="E7" s="128" t="s">
        <v>516</v>
      </c>
      <c r="F7" s="129" t="s">
        <v>724</v>
      </c>
      <c r="G7" s="131" t="s">
        <v>704</v>
      </c>
      <c r="H7" s="128" t="s">
        <v>708</v>
      </c>
      <c r="I7" s="129" t="s">
        <v>707</v>
      </c>
      <c r="J7" s="129" t="s">
        <v>726</v>
      </c>
      <c r="K7" s="129" t="s">
        <v>709</v>
      </c>
      <c r="L7" s="128" t="s">
        <v>706</v>
      </c>
      <c r="M7" s="129" t="s">
        <v>710</v>
      </c>
      <c r="N7" s="128" t="s">
        <v>705</v>
      </c>
      <c r="O7" s="2"/>
    </row>
    <row r="8" spans="1:15" ht="15" customHeight="1" x14ac:dyDescent="0.25">
      <c r="A8" s="2"/>
      <c r="B8" s="131"/>
      <c r="C8" s="131"/>
      <c r="D8" s="128"/>
      <c r="E8" s="128"/>
      <c r="F8" s="128"/>
      <c r="G8" s="131"/>
      <c r="H8" s="128"/>
      <c r="I8" s="128"/>
      <c r="J8" s="129"/>
      <c r="K8" s="128"/>
      <c r="L8" s="128"/>
      <c r="M8" s="128"/>
      <c r="N8" s="128"/>
      <c r="O8" s="2"/>
    </row>
    <row r="9" spans="1:15" ht="30" customHeight="1" x14ac:dyDescent="0.25">
      <c r="A9" s="2"/>
      <c r="B9" s="174"/>
      <c r="C9" s="70"/>
      <c r="D9" s="71"/>
      <c r="E9" s="14" t="str">
        <f>IF(B9="","",$M$4)</f>
        <v/>
      </c>
      <c r="F9" s="101"/>
      <c r="G9" s="97"/>
      <c r="H9" s="102"/>
      <c r="I9" s="97"/>
      <c r="J9" s="103"/>
      <c r="K9" s="104"/>
      <c r="L9" s="104"/>
      <c r="M9" s="104"/>
      <c r="N9" s="175"/>
      <c r="O9" s="2"/>
    </row>
    <row r="10" spans="1:15" ht="30" customHeight="1" x14ac:dyDescent="0.25">
      <c r="A10" s="2"/>
      <c r="B10" s="174"/>
      <c r="C10" s="67"/>
      <c r="D10" s="68"/>
      <c r="E10" s="83"/>
      <c r="F10" s="105"/>
      <c r="G10" s="106"/>
      <c r="H10" s="107"/>
      <c r="I10" s="106"/>
      <c r="J10" s="108"/>
      <c r="K10" s="109"/>
      <c r="L10" s="109"/>
      <c r="M10" s="109"/>
      <c r="N10" s="175"/>
      <c r="O10" s="2"/>
    </row>
    <row r="11" spans="1:15" ht="30" customHeight="1" x14ac:dyDescent="0.25">
      <c r="A11" s="2"/>
      <c r="B11" s="173"/>
      <c r="C11" s="70"/>
      <c r="D11" s="71"/>
      <c r="E11" s="14" t="str">
        <f>IF(B11="","",$M$4)</f>
        <v/>
      </c>
      <c r="F11" s="101"/>
      <c r="G11" s="97"/>
      <c r="H11" s="102"/>
      <c r="I11" s="97"/>
      <c r="J11" s="103"/>
      <c r="K11" s="104"/>
      <c r="L11" s="104"/>
      <c r="M11" s="104"/>
      <c r="N11" s="176"/>
      <c r="O11" s="2"/>
    </row>
    <row r="12" spans="1:15" ht="30" customHeight="1" x14ac:dyDescent="0.25">
      <c r="A12" s="2"/>
      <c r="B12" s="173"/>
      <c r="C12" s="67"/>
      <c r="D12" s="68"/>
      <c r="E12" s="83"/>
      <c r="F12" s="105"/>
      <c r="G12" s="106"/>
      <c r="H12" s="107"/>
      <c r="I12" s="106"/>
      <c r="J12" s="108"/>
      <c r="K12" s="109"/>
      <c r="L12" s="109"/>
      <c r="M12" s="109"/>
      <c r="N12" s="176"/>
      <c r="O12" s="2"/>
    </row>
    <row r="13" spans="1:15" ht="30" customHeight="1" x14ac:dyDescent="0.25">
      <c r="A13" s="2"/>
      <c r="B13" s="174"/>
      <c r="C13" s="70" t="str">
        <f>IF(B13="","",$M$2)</f>
        <v/>
      </c>
      <c r="D13" s="71" t="str">
        <f>IF(B13="","",$M$3)</f>
        <v/>
      </c>
      <c r="E13" s="14" t="str">
        <f>IF(B13="","",$M$4)</f>
        <v/>
      </c>
      <c r="F13" s="71"/>
      <c r="G13" s="91"/>
      <c r="H13" s="79"/>
      <c r="I13" s="91"/>
      <c r="J13" s="93"/>
      <c r="K13" s="80"/>
      <c r="L13" s="80"/>
      <c r="M13" s="80"/>
      <c r="N13" s="177"/>
      <c r="O13" s="2"/>
    </row>
    <row r="14" spans="1:15" ht="30" customHeight="1" x14ac:dyDescent="0.25">
      <c r="A14" s="2"/>
      <c r="B14" s="174"/>
      <c r="C14" s="67"/>
      <c r="D14" s="68"/>
      <c r="E14" s="83"/>
      <c r="F14" s="68"/>
      <c r="G14" s="92"/>
      <c r="H14" s="84"/>
      <c r="I14" s="92"/>
      <c r="J14" s="94"/>
      <c r="K14" s="85"/>
      <c r="L14" s="85"/>
      <c r="M14" s="85"/>
      <c r="N14" s="177"/>
      <c r="O14" s="2"/>
    </row>
    <row r="15" spans="1:15" ht="30" customHeight="1" x14ac:dyDescent="0.25">
      <c r="A15" s="2"/>
      <c r="B15" s="173"/>
      <c r="C15" s="70" t="str">
        <f>IF(B15="","",$M$2)</f>
        <v/>
      </c>
      <c r="D15" s="71" t="str">
        <f>IF(B15="","",$M$3)</f>
        <v/>
      </c>
      <c r="E15" s="14" t="str">
        <f>IF(B15="","",$M$4)</f>
        <v/>
      </c>
      <c r="F15" s="71"/>
      <c r="G15" s="91"/>
      <c r="H15" s="79"/>
      <c r="I15" s="91"/>
      <c r="J15" s="93"/>
      <c r="K15" s="80"/>
      <c r="L15" s="80"/>
      <c r="M15" s="80"/>
      <c r="N15" s="178"/>
      <c r="O15" s="2"/>
    </row>
    <row r="16" spans="1:15" ht="30" customHeight="1" x14ac:dyDescent="0.25">
      <c r="A16" s="2"/>
      <c r="B16" s="173"/>
      <c r="C16" s="67"/>
      <c r="D16" s="68"/>
      <c r="E16" s="83"/>
      <c r="F16" s="68"/>
      <c r="G16" s="92"/>
      <c r="H16" s="84"/>
      <c r="I16" s="92"/>
      <c r="J16" s="94"/>
      <c r="K16" s="85"/>
      <c r="L16" s="85"/>
      <c r="M16" s="85"/>
      <c r="N16" s="178"/>
      <c r="O16" s="2"/>
    </row>
    <row r="17" spans="1:15" ht="30" customHeight="1" x14ac:dyDescent="0.25">
      <c r="A17" s="2"/>
      <c r="B17" s="174"/>
      <c r="C17" s="70" t="str">
        <f>IF(B17="","",$M$2)</f>
        <v/>
      </c>
      <c r="D17" s="71" t="str">
        <f>IF(B17="","",$M$3)</f>
        <v/>
      </c>
      <c r="E17" s="14" t="str">
        <f>IF(B17="","",$M$4)</f>
        <v/>
      </c>
      <c r="F17" s="71"/>
      <c r="G17" s="91"/>
      <c r="H17" s="79"/>
      <c r="I17" s="91"/>
      <c r="J17" s="93"/>
      <c r="K17" s="80"/>
      <c r="L17" s="80"/>
      <c r="M17" s="80"/>
      <c r="N17" s="177"/>
      <c r="O17" s="2"/>
    </row>
    <row r="18" spans="1:15" ht="30" customHeight="1" x14ac:dyDescent="0.25">
      <c r="A18" s="2"/>
      <c r="B18" s="174"/>
      <c r="C18" s="67"/>
      <c r="D18" s="68"/>
      <c r="E18" s="83"/>
      <c r="F18" s="68"/>
      <c r="G18" s="92"/>
      <c r="H18" s="84"/>
      <c r="I18" s="92"/>
      <c r="J18" s="94"/>
      <c r="K18" s="85"/>
      <c r="L18" s="85"/>
      <c r="M18" s="85"/>
      <c r="N18" s="177"/>
      <c r="O18" s="2"/>
    </row>
    <row r="19" spans="1:15" ht="30" customHeight="1" x14ac:dyDescent="0.25">
      <c r="A19" s="2"/>
      <c r="B19" s="173"/>
      <c r="C19" s="70" t="str">
        <f>IF(B19="","",$M$2)</f>
        <v/>
      </c>
      <c r="D19" s="71" t="str">
        <f>IF(B19="","",$M$3)</f>
        <v/>
      </c>
      <c r="E19" s="14" t="str">
        <f>IF(B19="","",$M$4)</f>
        <v/>
      </c>
      <c r="F19" s="71"/>
      <c r="G19" s="91"/>
      <c r="H19" s="79"/>
      <c r="I19" s="91"/>
      <c r="J19" s="93"/>
      <c r="K19" s="80"/>
      <c r="L19" s="80"/>
      <c r="M19" s="80"/>
      <c r="N19" s="178"/>
      <c r="O19" s="2"/>
    </row>
    <row r="20" spans="1:15" ht="30" customHeight="1" x14ac:dyDescent="0.25">
      <c r="A20" s="2"/>
      <c r="B20" s="173"/>
      <c r="C20" s="67"/>
      <c r="D20" s="68"/>
      <c r="E20" s="83"/>
      <c r="F20" s="68"/>
      <c r="G20" s="92"/>
      <c r="H20" s="84"/>
      <c r="I20" s="92"/>
      <c r="J20" s="94"/>
      <c r="K20" s="85"/>
      <c r="L20" s="85"/>
      <c r="M20" s="85"/>
      <c r="N20" s="178"/>
      <c r="O20" s="2"/>
    </row>
    <row r="21" spans="1:15" ht="30" customHeight="1" x14ac:dyDescent="0.25">
      <c r="A21" s="2"/>
      <c r="B21" s="174"/>
      <c r="C21" s="70" t="str">
        <f>IF(B21="","",$M$2)</f>
        <v/>
      </c>
      <c r="D21" s="71" t="str">
        <f>IF(B21="","",$M$3)</f>
        <v/>
      </c>
      <c r="E21" s="14" t="str">
        <f>IF(B21="","",$M$4)</f>
        <v/>
      </c>
      <c r="F21" s="71"/>
      <c r="G21" s="91"/>
      <c r="H21" s="79"/>
      <c r="I21" s="91"/>
      <c r="J21" s="93"/>
      <c r="K21" s="80"/>
      <c r="L21" s="80"/>
      <c r="M21" s="80"/>
      <c r="N21" s="177"/>
      <c r="O21" s="2"/>
    </row>
    <row r="22" spans="1:15" ht="30" customHeight="1" x14ac:dyDescent="0.25">
      <c r="A22" s="2"/>
      <c r="B22" s="174"/>
      <c r="C22" s="67"/>
      <c r="D22" s="68"/>
      <c r="E22" s="83"/>
      <c r="F22" s="68"/>
      <c r="G22" s="92"/>
      <c r="H22" s="84"/>
      <c r="I22" s="92"/>
      <c r="J22" s="94"/>
      <c r="K22" s="85"/>
      <c r="L22" s="85"/>
      <c r="M22" s="85"/>
      <c r="N22" s="177"/>
      <c r="O22" s="2"/>
    </row>
    <row r="23" spans="1:15" ht="30" customHeight="1" x14ac:dyDescent="0.25">
      <c r="A23" s="2"/>
      <c r="B23" s="173"/>
      <c r="C23" s="70" t="str">
        <f>IF(B23="","",$M$2)</f>
        <v/>
      </c>
      <c r="D23" s="71" t="str">
        <f>IF(B23="","",$M$3)</f>
        <v/>
      </c>
      <c r="E23" s="14" t="str">
        <f>IF(B23="","",$M$4)</f>
        <v/>
      </c>
      <c r="F23" s="71"/>
      <c r="G23" s="91"/>
      <c r="H23" s="79"/>
      <c r="I23" s="91"/>
      <c r="J23" s="93"/>
      <c r="K23" s="80"/>
      <c r="L23" s="80"/>
      <c r="M23" s="80"/>
      <c r="N23" s="178"/>
      <c r="O23" s="2"/>
    </row>
    <row r="24" spans="1:15" ht="30" customHeight="1" x14ac:dyDescent="0.25">
      <c r="A24" s="2"/>
      <c r="B24" s="173"/>
      <c r="C24" s="67"/>
      <c r="D24" s="68"/>
      <c r="E24" s="83"/>
      <c r="F24" s="68"/>
      <c r="G24" s="92"/>
      <c r="H24" s="84"/>
      <c r="I24" s="92"/>
      <c r="J24" s="94"/>
      <c r="K24" s="85"/>
      <c r="L24" s="85"/>
      <c r="M24" s="85"/>
      <c r="N24" s="178"/>
      <c r="O24" s="2"/>
    </row>
    <row r="25" spans="1:15" ht="30" customHeight="1" x14ac:dyDescent="0.25">
      <c r="A25" s="2"/>
      <c r="B25" s="174"/>
      <c r="C25" s="70" t="str">
        <f>IF(B25="","",$M$2)</f>
        <v/>
      </c>
      <c r="D25" s="71" t="str">
        <f>IF(B25="","",$M$3)</f>
        <v/>
      </c>
      <c r="E25" s="14" t="str">
        <f>IF(B25="","",$M$4)</f>
        <v/>
      </c>
      <c r="F25" s="71"/>
      <c r="G25" s="91"/>
      <c r="H25" s="79"/>
      <c r="I25" s="91"/>
      <c r="J25" s="95"/>
      <c r="K25" s="71"/>
      <c r="L25" s="71"/>
      <c r="M25" s="71"/>
      <c r="N25" s="177"/>
      <c r="O25" s="2"/>
    </row>
    <row r="26" spans="1:15" ht="30" customHeight="1" x14ac:dyDescent="0.25">
      <c r="A26" s="2"/>
      <c r="B26" s="174"/>
      <c r="C26" s="67"/>
      <c r="D26" s="68"/>
      <c r="E26" s="83"/>
      <c r="F26" s="68"/>
      <c r="G26" s="92"/>
      <c r="H26" s="84"/>
      <c r="I26" s="92"/>
      <c r="J26" s="96"/>
      <c r="K26" s="68"/>
      <c r="L26" s="68"/>
      <c r="M26" s="68"/>
      <c r="N26" s="177"/>
      <c r="O26" s="2"/>
    </row>
    <row r="27" spans="1:15" ht="30" customHeight="1" x14ac:dyDescent="0.25">
      <c r="A27" s="2"/>
      <c r="B27" s="1"/>
      <c r="C27" s="1"/>
      <c r="D27" s="1"/>
      <c r="E27" s="1"/>
      <c r="F27" s="1"/>
      <c r="G27" s="1"/>
      <c r="H27" s="1"/>
      <c r="I27" s="1"/>
      <c r="J27" s="1"/>
      <c r="K27" s="1"/>
      <c r="L27" s="1"/>
      <c r="M27" s="1"/>
      <c r="N27" s="1"/>
      <c r="O27" s="2"/>
    </row>
    <row r="28" spans="1:15" ht="30" customHeight="1" x14ac:dyDescent="0.25">
      <c r="A28" s="2"/>
      <c r="B28" s="1"/>
      <c r="C28" s="1"/>
      <c r="D28" s="1"/>
      <c r="E28" s="1"/>
      <c r="F28" s="1"/>
      <c r="G28" s="1"/>
      <c r="H28" s="1"/>
      <c r="I28" s="1"/>
      <c r="J28" s="1"/>
      <c r="K28" s="1"/>
      <c r="L28" s="1"/>
      <c r="M28" s="1"/>
      <c r="N28" s="1"/>
      <c r="O28" s="2"/>
    </row>
    <row r="29" spans="1:15" ht="30" customHeight="1" x14ac:dyDescent="0.25">
      <c r="A29" s="2"/>
      <c r="B29" s="1"/>
      <c r="C29" s="1"/>
      <c r="D29" s="1"/>
      <c r="E29" s="1"/>
      <c r="F29" s="1"/>
      <c r="G29" s="1"/>
      <c r="H29" s="1"/>
      <c r="I29" s="1"/>
      <c r="J29" s="1"/>
      <c r="K29" s="1"/>
      <c r="L29" s="1"/>
      <c r="M29" s="1"/>
      <c r="N29" s="1"/>
      <c r="O29" s="2"/>
    </row>
    <row r="30" spans="1:15" ht="30" customHeight="1" x14ac:dyDescent="0.25">
      <c r="A30" s="2"/>
      <c r="B30" s="1"/>
      <c r="C30" s="1"/>
      <c r="D30" s="1"/>
      <c r="E30" s="1"/>
      <c r="F30" s="1"/>
      <c r="G30" s="1"/>
      <c r="H30" s="1"/>
      <c r="I30" s="1"/>
      <c r="J30" s="1"/>
      <c r="K30" s="1"/>
      <c r="L30" s="1"/>
      <c r="M30" s="1"/>
      <c r="N30" s="1"/>
      <c r="O30" s="2"/>
    </row>
    <row r="31" spans="1:15" ht="30" customHeight="1" x14ac:dyDescent="0.25">
      <c r="A31" s="2"/>
      <c r="B31" s="1"/>
      <c r="C31" s="1"/>
      <c r="D31" s="1"/>
      <c r="E31" s="1"/>
      <c r="F31" s="1"/>
      <c r="G31" s="1"/>
      <c r="H31" s="1"/>
      <c r="I31" s="1"/>
      <c r="J31" s="1"/>
      <c r="K31" s="1"/>
      <c r="L31" s="1"/>
      <c r="M31" s="1"/>
      <c r="N31" s="1"/>
      <c r="O31" s="2"/>
    </row>
    <row r="32" spans="1:15" ht="30" customHeight="1" x14ac:dyDescent="0.25">
      <c r="A32" s="2"/>
      <c r="B32" s="82" t="s">
        <v>715</v>
      </c>
      <c r="C32" s="86">
        <v>1</v>
      </c>
      <c r="D32" s="1"/>
      <c r="E32" s="1"/>
      <c r="F32" s="1"/>
      <c r="G32" s="1"/>
      <c r="H32" s="1"/>
      <c r="I32" s="1"/>
      <c r="J32" s="1"/>
      <c r="K32" s="1"/>
      <c r="L32" s="1"/>
      <c r="M32" s="1"/>
      <c r="N32" s="1"/>
      <c r="O32" s="2"/>
    </row>
    <row r="33" spans="1:15" ht="15" customHeight="1" x14ac:dyDescent="0.25">
      <c r="A33" s="2"/>
      <c r="B33" s="2"/>
      <c r="C33" s="2"/>
      <c r="D33" s="2"/>
      <c r="E33" s="2"/>
      <c r="F33" s="2"/>
      <c r="G33" s="2"/>
      <c r="H33" s="2"/>
      <c r="I33" s="2"/>
      <c r="J33" s="2"/>
      <c r="K33" s="2"/>
      <c r="L33" s="2"/>
      <c r="M33" s="2"/>
      <c r="N33" s="2"/>
      <c r="O33" s="2"/>
    </row>
  </sheetData>
  <mergeCells count="39">
    <mergeCell ref="F7:F8"/>
    <mergeCell ref="H7:H8"/>
    <mergeCell ref="N7:N8"/>
    <mergeCell ref="K7:K8"/>
    <mergeCell ref="L7:L8"/>
    <mergeCell ref="I7:I8"/>
    <mergeCell ref="J7:J8"/>
    <mergeCell ref="B15:B16"/>
    <mergeCell ref="B17:B18"/>
    <mergeCell ref="M5:N5"/>
    <mergeCell ref="K2:L2"/>
    <mergeCell ref="K3:L3"/>
    <mergeCell ref="K4:L4"/>
    <mergeCell ref="K5:L5"/>
    <mergeCell ref="M2:N2"/>
    <mergeCell ref="M3:N3"/>
    <mergeCell ref="M4:N4"/>
    <mergeCell ref="D7:D8"/>
    <mergeCell ref="E7:E8"/>
    <mergeCell ref="M7:M8"/>
    <mergeCell ref="G7:G8"/>
    <mergeCell ref="B7:B8"/>
    <mergeCell ref="C7:C8"/>
    <mergeCell ref="B19:B20"/>
    <mergeCell ref="B21:B22"/>
    <mergeCell ref="B23:B24"/>
    <mergeCell ref="B25:B26"/>
    <mergeCell ref="N9:N10"/>
    <mergeCell ref="N11:N12"/>
    <mergeCell ref="N13:N14"/>
    <mergeCell ref="N15:N16"/>
    <mergeCell ref="N17:N18"/>
    <mergeCell ref="N19:N20"/>
    <mergeCell ref="N21:N22"/>
    <mergeCell ref="N23:N24"/>
    <mergeCell ref="N25:N26"/>
    <mergeCell ref="B9:B10"/>
    <mergeCell ref="B11:B12"/>
    <mergeCell ref="B13:B14"/>
  </mergeCells>
  <conditionalFormatting sqref="D9:D26">
    <cfRule type="expression" dxfId="3" priority="3">
      <formula>D9&lt;#REF!</formula>
    </cfRule>
    <cfRule type="expression" dxfId="2" priority="4">
      <formula>D9&gt;#REF!</formula>
    </cfRule>
  </conditionalFormatting>
  <conditionalFormatting sqref="E9:F26">
    <cfRule type="expression" dxfId="1" priority="7">
      <formula>E9&lt;#REF!</formula>
    </cfRule>
    <cfRule type="expression" dxfId="0" priority="8">
      <formula>E9&gt;#REF!</formula>
    </cfRule>
  </conditionalFormatting>
  <pageMargins left="0.23622047244094491" right="0.23622047244094491" top="0.23622047244094491" bottom="0.23622047244094491" header="0.31496062992125984" footer="0.31496062992125984"/>
  <pageSetup paperSize="9" scale="62" orientation="landscape"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3439-10F7-40D0-97B4-619641EF5063}">
  <sheetPr>
    <tabColor theme="1"/>
  </sheetPr>
  <dimension ref="B1:AD17"/>
  <sheetViews>
    <sheetView workbookViewId="0">
      <selection activeCell="D23" sqref="D23"/>
    </sheetView>
  </sheetViews>
  <sheetFormatPr baseColWidth="10" defaultRowHeight="15" x14ac:dyDescent="0.25"/>
  <cols>
    <col min="1" max="1" width="2.7109375" customWidth="1"/>
    <col min="3" max="3" width="32.42578125" customWidth="1"/>
    <col min="4" max="4" width="2.7109375" customWidth="1"/>
    <col min="5" max="7" width="10.7109375" customWidth="1"/>
    <col min="8" max="8" width="2.7109375" customWidth="1"/>
    <col min="9" max="11" width="10.7109375" customWidth="1"/>
    <col min="12" max="12" width="2.7109375" customWidth="1"/>
    <col min="14" max="14" width="3.7109375" style="34" customWidth="1"/>
    <col min="15" max="15" width="6.7109375" customWidth="1"/>
    <col min="17" max="17" width="3.7109375" style="34" customWidth="1"/>
    <col min="18" max="18" width="6.7109375" customWidth="1"/>
    <col min="20" max="20" width="3.7109375" style="34" customWidth="1"/>
    <col min="21" max="21" width="6.7109375" customWidth="1"/>
    <col min="23" max="23" width="3.7109375" style="34" customWidth="1"/>
    <col min="24" max="24" width="6.7109375" customWidth="1"/>
    <col min="26" max="26" width="3.7109375" style="34" customWidth="1"/>
    <col min="27" max="27" width="6.7109375" customWidth="1"/>
    <col min="29" max="29" width="3.7109375" style="34" customWidth="1"/>
    <col min="30" max="30" width="6.7109375" customWidth="1"/>
  </cols>
  <sheetData>
    <row r="1" spans="2:30" x14ac:dyDescent="0.25">
      <c r="E1" t="s">
        <v>522</v>
      </c>
      <c r="I1" t="s">
        <v>521</v>
      </c>
      <c r="M1" t="s">
        <v>520</v>
      </c>
    </row>
    <row r="2" spans="2:30" x14ac:dyDescent="0.25">
      <c r="B2" s="33">
        <v>1</v>
      </c>
      <c r="C2" s="33" t="str">
        <f>IFERROR(VLOOKUP('Gestion équipe'!$T$3&amp;"_"&amp;B2,JOUEUR_LISTE,3,0),"-")</f>
        <v>Wood Elf Catcher</v>
      </c>
      <c r="E2" s="33" t="str">
        <f>MID('Impression équipe'!$Q10,1,1)</f>
        <v>F</v>
      </c>
      <c r="F2" s="33" t="str">
        <f>MID('Impression équipe'!$Q10,2,1)</f>
        <v/>
      </c>
      <c r="G2" s="33" t="str">
        <f>MID('Impression équipe'!$Q10,3,1)</f>
        <v/>
      </c>
      <c r="I2" s="33" t="str">
        <f>MID('Impression équipe'!$R10,1,1)</f>
        <v>G</v>
      </c>
      <c r="J2" s="33" t="str">
        <f>MID('Impression équipe'!$R10,2,1)</f>
        <v>A</v>
      </c>
      <c r="K2" s="33" t="str">
        <f>MID('Impression équipe'!$R10,3,1)</f>
        <v/>
      </c>
      <c r="M2" s="33" t="str">
        <f>IF('Gestion équipe'!K9="","",VLOOKUP('Gestion équipe'!K9,COMPETENCE_DETAIL,2,FALSE))</f>
        <v/>
      </c>
      <c r="N2" s="35" t="str">
        <f>IF(MID(M2,1,1)="","-",MID(M2,1,1))</f>
        <v>-</v>
      </c>
      <c r="O2" s="33">
        <f t="shared" ref="O2:O12" si="0">IF(N2=$E2,20000,IF(N2=$F2,20000,IF(N2=$G2,20000,IF(N2=$I2,40000,IF(N2=$J2,40000,IF(N2=$K2,40000,0))))))</f>
        <v>0</v>
      </c>
      <c r="P2" s="33" t="str">
        <f>IF('Gestion équipe'!M9="","",VLOOKUP('Gestion équipe'!M9,COMPETENCE_DETAIL,2,FALSE))</f>
        <v/>
      </c>
      <c r="Q2" s="35" t="str">
        <f>IF(MID(P2,1,1)="","-",MID(P2,1,1))</f>
        <v>-</v>
      </c>
      <c r="R2" s="33">
        <f>IF(Q2=$E2,20000,IF(Q2=$F2,20000,IF(Q2=$G2,20000,IF(Q2=$I2,40000,IF(Q2=$J2,40000,IF(Q2=$K2,40000,0))))))</f>
        <v>0</v>
      </c>
      <c r="S2" s="33" t="str">
        <f>IF('Gestion équipe'!O9="","",VLOOKUP('Gestion équipe'!O9,COMPETENCE_DETAIL,2,FALSE))</f>
        <v/>
      </c>
      <c r="T2" s="35" t="str">
        <f>IF(MID(S2,1,1)="","-",MID(S2,1,1))</f>
        <v>-</v>
      </c>
      <c r="U2" s="33">
        <f>IF(T2=$E2,20000,IF(T2=$F2,20000,IF(T2=$G2,20000,IF(T2=$I2,40000,IF(T2=$J2,40000,IF(T2=$K2,40000,0))))))</f>
        <v>0</v>
      </c>
      <c r="V2" s="33" t="str">
        <f>IF('Gestion équipe'!Q9="","",VLOOKUP('Gestion équipe'!Q9,COMPETENCE_DETAIL,2,FALSE))</f>
        <v/>
      </c>
      <c r="W2" s="35" t="str">
        <f>IF(MID(V2,1,1)="","-",MID(V2,1,1))</f>
        <v>-</v>
      </c>
      <c r="X2" s="33">
        <f>IF(W2=$E2,20000,IF(W2=$F2,20000,IF(W2=$G2,20000,IF(W2=$I2,40000,IF(W2=$J2,40000,IF(W2=$K2,40000,0))))))</f>
        <v>0</v>
      </c>
      <c r="Y2" s="33" t="str">
        <f>IF('Gestion équipe'!S9="","",VLOOKUP('Gestion équipe'!S9,COMPETENCE_DETAIL,2,FALSE))</f>
        <v/>
      </c>
      <c r="Z2" s="35" t="str">
        <f>IF(MID(Y2,1,1)="","-",MID(Y2,1,1))</f>
        <v>-</v>
      </c>
      <c r="AA2" s="33">
        <f>IF(Z2=$E2,20000,IF(Z2=$F2,20000,IF(Z2=$G2,20000,IF(Z2=$I2,40000,IF(Z2=$J2,40000,IF(Z2=$K2,40000,0))))))</f>
        <v>0</v>
      </c>
      <c r="AB2" s="33" t="str">
        <f>IF('Gestion équipe'!U9="","",VLOOKUP('Gestion équipe'!U9,COMPETENCE_DETAIL,2,FALSE))</f>
        <v/>
      </c>
      <c r="AC2" s="35" t="str">
        <f>IF(MID(AB2,1,1)="","-",MID(AB2,1,1))</f>
        <v>-</v>
      </c>
      <c r="AD2" s="33">
        <f>IF(AC2=$E2,20000,IF(AC2=$F2,20000,IF(AC2=$G2,20000,IF(AC2=$I2,40000,IF(AC2=$J2,40000,IF(AC2=$K2,40000,0))))))</f>
        <v>0</v>
      </c>
    </row>
    <row r="3" spans="2:30" x14ac:dyDescent="0.25">
      <c r="B3" s="33">
        <v>2</v>
      </c>
      <c r="C3" s="33" t="str">
        <f>IFERROR(VLOOKUP('Gestion équipe'!$T$3&amp;"_"&amp;B3,JOUEUR_LISTE,3,0),"-")</f>
        <v>Loren Forest Treeman</v>
      </c>
      <c r="E3" s="33" t="str">
        <f>MID('Impression équipe'!$Q11,1,1)</f>
        <v>G</v>
      </c>
      <c r="F3" s="33" t="str">
        <f>MID('Impression équipe'!$Q11,2,1)</f>
        <v>A</v>
      </c>
      <c r="G3" s="33" t="str">
        <f>MID('Impression équipe'!$Q11,3,1)</f>
        <v/>
      </c>
      <c r="I3" s="33" t="str">
        <f>MID('Impression équipe'!$R11,1,1)</f>
        <v>F</v>
      </c>
      <c r="J3" s="33" t="str">
        <f>MID('Impression équipe'!$R11,2,1)</f>
        <v>P</v>
      </c>
      <c r="K3" s="33" t="str">
        <f>MID('Impression équipe'!$R11,3,1)</f>
        <v/>
      </c>
      <c r="M3" s="33" t="str">
        <f>IF('Gestion équipe'!K10="","",VLOOKUP('Gestion équipe'!K10,COMPETENCE_DETAIL,2,FALSE))</f>
        <v/>
      </c>
      <c r="N3" s="35" t="str">
        <f t="shared" ref="N3:N17" si="1">IF(MID(M3,1,1)="","-",MID(M3,1,1))</f>
        <v>-</v>
      </c>
      <c r="O3" s="33">
        <f t="shared" si="0"/>
        <v>0</v>
      </c>
      <c r="P3" s="33" t="str">
        <f>IF('Gestion équipe'!M10="","",VLOOKUP('Gestion équipe'!M10,COMPETENCE_DETAIL,2,FALSE))</f>
        <v/>
      </c>
      <c r="Q3" s="35" t="str">
        <f t="shared" ref="Q3:Q17" si="2">IF(MID(P3,1,1)="","-",MID(P3,1,1))</f>
        <v>-</v>
      </c>
      <c r="R3" s="33">
        <f t="shared" ref="R3:R17" si="3">IF(Q3=$E3,20000,IF(Q3=$F3,20000,IF(Q3=$G3,20000,IF(Q3=$I3,40000,IF(Q3=$J3,40000,IF(Q3=$K3,40000,0))))))</f>
        <v>0</v>
      </c>
      <c r="S3" s="33" t="str">
        <f>IF('Gestion équipe'!O10="","",VLOOKUP('Gestion équipe'!O10,COMPETENCE_DETAIL,2,FALSE))</f>
        <v/>
      </c>
      <c r="T3" s="35" t="str">
        <f t="shared" ref="T3:T17" si="4">IF(MID(S3,1,1)="","-",MID(S3,1,1))</f>
        <v>-</v>
      </c>
      <c r="U3" s="33">
        <f t="shared" ref="U3:U17" si="5">IF(T3=$E3,20000,IF(T3=$F3,20000,IF(T3=$G3,20000,IF(T3=$I3,40000,IF(T3=$J3,40000,IF(T3=$K3,40000,0))))))</f>
        <v>0</v>
      </c>
      <c r="V3" s="33" t="str">
        <f>IF('Gestion équipe'!Q10="","",VLOOKUP('Gestion équipe'!Q10,COMPETENCE_DETAIL,2,FALSE))</f>
        <v/>
      </c>
      <c r="W3" s="35" t="str">
        <f t="shared" ref="W3:W17" si="6">IF(MID(V3,1,1)="","-",MID(V3,1,1))</f>
        <v>-</v>
      </c>
      <c r="X3" s="33">
        <f t="shared" ref="X3:X17" si="7">IF(W3=$E3,20000,IF(W3=$F3,20000,IF(W3=$G3,20000,IF(W3=$I3,40000,IF(W3=$J3,40000,IF(W3=$K3,40000,0))))))</f>
        <v>0</v>
      </c>
      <c r="Y3" s="33" t="str">
        <f>IF('Gestion équipe'!S10="","",VLOOKUP('Gestion équipe'!S10,COMPETENCE_DETAIL,2,FALSE))</f>
        <v/>
      </c>
      <c r="Z3" s="35" t="str">
        <f t="shared" ref="Z3:Z17" si="8">IF(MID(Y3,1,1)="","-",MID(Y3,1,1))</f>
        <v>-</v>
      </c>
      <c r="AA3" s="33">
        <f t="shared" ref="AA3:AA17" si="9">IF(Z3=$E3,20000,IF(Z3=$F3,20000,IF(Z3=$G3,20000,IF(Z3=$I3,40000,IF(Z3=$J3,40000,IF(Z3=$K3,40000,0))))))</f>
        <v>0</v>
      </c>
      <c r="AB3" s="33" t="str">
        <f>IF('Gestion équipe'!U10="","",VLOOKUP('Gestion équipe'!U10,COMPETENCE_DETAIL,2,FALSE))</f>
        <v/>
      </c>
      <c r="AC3" s="35" t="str">
        <f t="shared" ref="AC3:AC17" si="10">IF(MID(AB3,1,1)="","-",MID(AB3,1,1))</f>
        <v>-</v>
      </c>
      <c r="AD3" s="33">
        <f t="shared" ref="AD3:AD17" si="11">IF(AC3=$E3,20000,IF(AC3=$F3,20000,IF(AC3=$G3,20000,IF(AC3=$I3,40000,IF(AC3=$J3,40000,IF(AC3=$K3,40000,0))))))</f>
        <v>0</v>
      </c>
    </row>
    <row r="4" spans="2:30" x14ac:dyDescent="0.25">
      <c r="B4" s="33">
        <v>3</v>
      </c>
      <c r="C4" s="33" t="str">
        <f>IFERROR(VLOOKUP('Gestion équipe'!$T$3&amp;"_"&amp;B4,JOUEUR_LISTE,3,0),"-")</f>
        <v>Wood Elf Thrower</v>
      </c>
      <c r="E4" s="33" t="str">
        <f>MID('Impression équipe'!$Q12,1,1)</f>
        <v>G</v>
      </c>
      <c r="F4" s="33" t="str">
        <f>MID('Impression équipe'!$Q12,2,1)</f>
        <v>A</v>
      </c>
      <c r="G4" s="33" t="str">
        <f>MID('Impression équipe'!$Q12,3,1)</f>
        <v/>
      </c>
      <c r="I4" s="33" t="str">
        <f>MID('Impression équipe'!$R12,1,1)</f>
        <v>F</v>
      </c>
      <c r="J4" s="33" t="str">
        <f>MID('Impression équipe'!$R12,2,1)</f>
        <v>P</v>
      </c>
      <c r="K4" s="33" t="str">
        <f>MID('Impression équipe'!$R12,3,1)</f>
        <v/>
      </c>
      <c r="M4" s="33" t="str">
        <f>IF('Gestion équipe'!K11="","",VLOOKUP('Gestion équipe'!K11,COMPETENCE_DETAIL,2,FALSE))</f>
        <v/>
      </c>
      <c r="N4" s="35" t="str">
        <f t="shared" si="1"/>
        <v>-</v>
      </c>
      <c r="O4" s="33">
        <f t="shared" si="0"/>
        <v>0</v>
      </c>
      <c r="P4" s="33" t="str">
        <f>IF('Gestion équipe'!M11="","",VLOOKUP('Gestion équipe'!M11,COMPETENCE_DETAIL,2,FALSE))</f>
        <v/>
      </c>
      <c r="Q4" s="35" t="str">
        <f t="shared" si="2"/>
        <v>-</v>
      </c>
      <c r="R4" s="33">
        <f t="shared" si="3"/>
        <v>0</v>
      </c>
      <c r="S4" s="33" t="str">
        <f>IF('Gestion équipe'!O11="","",VLOOKUP('Gestion équipe'!O11,COMPETENCE_DETAIL,2,FALSE))</f>
        <v/>
      </c>
      <c r="T4" s="35" t="str">
        <f t="shared" si="4"/>
        <v>-</v>
      </c>
      <c r="U4" s="33">
        <f t="shared" si="5"/>
        <v>0</v>
      </c>
      <c r="V4" s="33" t="str">
        <f>IF('Gestion équipe'!Q11="","",VLOOKUP('Gestion équipe'!Q11,COMPETENCE_DETAIL,2,FALSE))</f>
        <v/>
      </c>
      <c r="W4" s="35" t="str">
        <f t="shared" si="6"/>
        <v>-</v>
      </c>
      <c r="X4" s="33">
        <f t="shared" si="7"/>
        <v>0</v>
      </c>
      <c r="Y4" s="33" t="str">
        <f>IF('Gestion équipe'!S11="","",VLOOKUP('Gestion équipe'!S11,COMPETENCE_DETAIL,2,FALSE))</f>
        <v/>
      </c>
      <c r="Z4" s="35" t="str">
        <f t="shared" si="8"/>
        <v>-</v>
      </c>
      <c r="AA4" s="33">
        <f t="shared" si="9"/>
        <v>0</v>
      </c>
      <c r="AB4" s="33" t="str">
        <f>IF('Gestion équipe'!U11="","",VLOOKUP('Gestion équipe'!U11,COMPETENCE_DETAIL,2,FALSE))</f>
        <v/>
      </c>
      <c r="AC4" s="35" t="str">
        <f t="shared" si="10"/>
        <v>-</v>
      </c>
      <c r="AD4" s="33">
        <f t="shared" si="11"/>
        <v>0</v>
      </c>
    </row>
    <row r="5" spans="2:30" x14ac:dyDescent="0.25">
      <c r="B5" s="33">
        <v>4</v>
      </c>
      <c r="C5" s="33" t="str">
        <f>IFERROR(VLOOKUP('Gestion équipe'!$T$3&amp;"_"&amp;B5,JOUEUR_LISTE,3,0),"-")</f>
        <v>Wardancer</v>
      </c>
      <c r="E5" s="33" t="str">
        <f>MID('Impression équipe'!$Q13,1,1)</f>
        <v>G</v>
      </c>
      <c r="F5" s="33" t="str">
        <f>MID('Impression équipe'!$Q13,2,1)</f>
        <v>A</v>
      </c>
      <c r="G5" s="33" t="str">
        <f>MID('Impression équipe'!$Q13,3,1)</f>
        <v/>
      </c>
      <c r="I5" s="33" t="str">
        <f>MID('Impression équipe'!$R13,1,1)</f>
        <v>F</v>
      </c>
      <c r="J5" s="33" t="str">
        <f>MID('Impression équipe'!$R13,2,1)</f>
        <v>P</v>
      </c>
      <c r="K5" s="33" t="str">
        <f>MID('Impression équipe'!$R13,3,1)</f>
        <v/>
      </c>
      <c r="M5" s="33" t="str">
        <f>IF('Gestion équipe'!K12="","",VLOOKUP('Gestion équipe'!K12,COMPETENCE_DETAIL,2,FALSE))</f>
        <v/>
      </c>
      <c r="N5" s="35" t="str">
        <f t="shared" si="1"/>
        <v>-</v>
      </c>
      <c r="O5" s="33">
        <f t="shared" si="0"/>
        <v>0</v>
      </c>
      <c r="P5" s="33" t="str">
        <f>IF('Gestion équipe'!M12="","",VLOOKUP('Gestion équipe'!M12,COMPETENCE_DETAIL,2,FALSE))</f>
        <v/>
      </c>
      <c r="Q5" s="35" t="str">
        <f t="shared" si="2"/>
        <v>-</v>
      </c>
      <c r="R5" s="33">
        <f t="shared" si="3"/>
        <v>0</v>
      </c>
      <c r="S5" s="33" t="str">
        <f>IF('Gestion équipe'!O12="","",VLOOKUP('Gestion équipe'!O12,COMPETENCE_DETAIL,2,FALSE))</f>
        <v/>
      </c>
      <c r="T5" s="35" t="str">
        <f t="shared" si="4"/>
        <v>-</v>
      </c>
      <c r="U5" s="33">
        <f t="shared" si="5"/>
        <v>0</v>
      </c>
      <c r="V5" s="33" t="str">
        <f>IF('Gestion équipe'!Q12="","",VLOOKUP('Gestion équipe'!Q12,COMPETENCE_DETAIL,2,FALSE))</f>
        <v/>
      </c>
      <c r="W5" s="35" t="str">
        <f t="shared" si="6"/>
        <v>-</v>
      </c>
      <c r="X5" s="33">
        <f t="shared" si="7"/>
        <v>0</v>
      </c>
      <c r="Y5" s="33" t="str">
        <f>IF('Gestion équipe'!S12="","",VLOOKUP('Gestion équipe'!S12,COMPETENCE_DETAIL,2,FALSE))</f>
        <v/>
      </c>
      <c r="Z5" s="35" t="str">
        <f t="shared" si="8"/>
        <v>-</v>
      </c>
      <c r="AA5" s="33">
        <f t="shared" si="9"/>
        <v>0</v>
      </c>
      <c r="AB5" s="33" t="str">
        <f>IF('Gestion équipe'!U12="","",VLOOKUP('Gestion équipe'!U12,COMPETENCE_DETAIL,2,FALSE))</f>
        <v/>
      </c>
      <c r="AC5" s="35" t="str">
        <f t="shared" si="10"/>
        <v>-</v>
      </c>
      <c r="AD5" s="33">
        <f t="shared" si="11"/>
        <v>0</v>
      </c>
    </row>
    <row r="6" spans="2:30" x14ac:dyDescent="0.25">
      <c r="B6" s="33">
        <v>5</v>
      </c>
      <c r="C6" s="33" t="str">
        <f>IFERROR(VLOOKUP('Gestion équipe'!$T$3&amp;"_"&amp;B6,JOUEUR_LISTE,3,0),"-")</f>
        <v>Wood Elf Linemen</v>
      </c>
      <c r="E6" s="33" t="str">
        <f>MID('Impression équipe'!$Q14,1,1)</f>
        <v>G</v>
      </c>
      <c r="F6" s="33" t="str">
        <f>MID('Impression équipe'!$Q14,2,1)</f>
        <v>A</v>
      </c>
      <c r="G6" s="33" t="str">
        <f>MID('Impression équipe'!$Q14,3,1)</f>
        <v/>
      </c>
      <c r="I6" s="33" t="str">
        <f>MID('Impression équipe'!$R14,1,1)</f>
        <v>F</v>
      </c>
      <c r="J6" s="33" t="str">
        <f>MID('Impression équipe'!$R14,2,1)</f>
        <v/>
      </c>
      <c r="K6" s="33" t="str">
        <f>MID('Impression équipe'!$R14,3,1)</f>
        <v/>
      </c>
      <c r="M6" s="33" t="str">
        <f>IF('Gestion équipe'!K13="","",VLOOKUP('Gestion équipe'!K13,COMPETENCE_DETAIL,2,FALSE))</f>
        <v/>
      </c>
      <c r="N6" s="35" t="str">
        <f t="shared" si="1"/>
        <v>-</v>
      </c>
      <c r="O6" s="33">
        <f t="shared" si="0"/>
        <v>0</v>
      </c>
      <c r="P6" s="33" t="str">
        <f>IF('Gestion équipe'!M13="","",VLOOKUP('Gestion équipe'!M13,COMPETENCE_DETAIL,2,FALSE))</f>
        <v/>
      </c>
      <c r="Q6" s="35" t="str">
        <f t="shared" si="2"/>
        <v>-</v>
      </c>
      <c r="R6" s="33">
        <f t="shared" si="3"/>
        <v>0</v>
      </c>
      <c r="S6" s="33" t="str">
        <f>IF('Gestion équipe'!O13="","",VLOOKUP('Gestion équipe'!O13,COMPETENCE_DETAIL,2,FALSE))</f>
        <v/>
      </c>
      <c r="T6" s="35" t="str">
        <f t="shared" si="4"/>
        <v>-</v>
      </c>
      <c r="U6" s="33">
        <f t="shared" si="5"/>
        <v>0</v>
      </c>
      <c r="V6" s="33" t="str">
        <f>IF('Gestion équipe'!Q13="","",VLOOKUP('Gestion équipe'!Q13,COMPETENCE_DETAIL,2,FALSE))</f>
        <v/>
      </c>
      <c r="W6" s="35" t="str">
        <f t="shared" si="6"/>
        <v>-</v>
      </c>
      <c r="X6" s="33">
        <f t="shared" si="7"/>
        <v>0</v>
      </c>
      <c r="Y6" s="33" t="str">
        <f>IF('Gestion équipe'!S13="","",VLOOKUP('Gestion équipe'!S13,COMPETENCE_DETAIL,2,FALSE))</f>
        <v/>
      </c>
      <c r="Z6" s="35" t="str">
        <f t="shared" si="8"/>
        <v>-</v>
      </c>
      <c r="AA6" s="33">
        <f t="shared" si="9"/>
        <v>0</v>
      </c>
      <c r="AB6" s="33" t="str">
        <f>IF('Gestion équipe'!U13="","",VLOOKUP('Gestion équipe'!U13,COMPETENCE_DETAIL,2,FALSE))</f>
        <v/>
      </c>
      <c r="AC6" s="35" t="str">
        <f t="shared" si="10"/>
        <v>-</v>
      </c>
      <c r="AD6" s="33">
        <f t="shared" si="11"/>
        <v>0</v>
      </c>
    </row>
    <row r="7" spans="2:30" x14ac:dyDescent="0.25">
      <c r="B7" s="33">
        <v>6</v>
      </c>
      <c r="C7" s="33" t="str">
        <f>IFERROR(VLOOKUP('Gestion équipe'!$T$3&amp;"_"&amp;B7,JOUEUR_LISTE,3,0),"-")</f>
        <v>-</v>
      </c>
      <c r="E7" s="33" t="str">
        <f>MID('Impression équipe'!$Q15,1,1)</f>
        <v>G</v>
      </c>
      <c r="F7" s="33" t="str">
        <f>MID('Impression équipe'!$Q15,2,1)</f>
        <v>A</v>
      </c>
      <c r="G7" s="33" t="str">
        <f>MID('Impression équipe'!$Q15,3,1)</f>
        <v/>
      </c>
      <c r="I7" s="33" t="str">
        <f>MID('Impression équipe'!$R15,1,1)</f>
        <v>F</v>
      </c>
      <c r="J7" s="33" t="str">
        <f>MID('Impression équipe'!$R15,2,1)</f>
        <v/>
      </c>
      <c r="K7" s="33" t="str">
        <f>MID('Impression équipe'!$R15,3,1)</f>
        <v/>
      </c>
      <c r="M7" s="33" t="str">
        <f>IF('Gestion équipe'!K14="","",VLOOKUP('Gestion équipe'!K14,COMPETENCE_DETAIL,2,FALSE))</f>
        <v/>
      </c>
      <c r="N7" s="35" t="str">
        <f t="shared" si="1"/>
        <v>-</v>
      </c>
      <c r="O7" s="33">
        <f t="shared" si="0"/>
        <v>0</v>
      </c>
      <c r="P7" s="33" t="str">
        <f>IF('Gestion équipe'!M14="","",VLOOKUP('Gestion équipe'!M14,COMPETENCE_DETAIL,2,FALSE))</f>
        <v/>
      </c>
      <c r="Q7" s="35" t="str">
        <f t="shared" si="2"/>
        <v>-</v>
      </c>
      <c r="R7" s="33">
        <f t="shared" si="3"/>
        <v>0</v>
      </c>
      <c r="S7" s="33" t="str">
        <f>IF('Gestion équipe'!O14="","",VLOOKUP('Gestion équipe'!O14,COMPETENCE_DETAIL,2,FALSE))</f>
        <v/>
      </c>
      <c r="T7" s="35" t="str">
        <f t="shared" si="4"/>
        <v>-</v>
      </c>
      <c r="U7" s="33">
        <f t="shared" si="5"/>
        <v>0</v>
      </c>
      <c r="V7" s="33" t="str">
        <f>IF('Gestion équipe'!Q14="","",VLOOKUP('Gestion équipe'!Q14,COMPETENCE_DETAIL,2,FALSE))</f>
        <v/>
      </c>
      <c r="W7" s="35" t="str">
        <f t="shared" si="6"/>
        <v>-</v>
      </c>
      <c r="X7" s="33">
        <f t="shared" si="7"/>
        <v>0</v>
      </c>
      <c r="Y7" s="33" t="str">
        <f>IF('Gestion équipe'!S14="","",VLOOKUP('Gestion équipe'!S14,COMPETENCE_DETAIL,2,FALSE))</f>
        <v/>
      </c>
      <c r="Z7" s="35" t="str">
        <f t="shared" si="8"/>
        <v>-</v>
      </c>
      <c r="AA7" s="33">
        <f t="shared" si="9"/>
        <v>0</v>
      </c>
      <c r="AB7" s="33" t="str">
        <f>IF('Gestion équipe'!U14="","",VLOOKUP('Gestion équipe'!U14,COMPETENCE_DETAIL,2,FALSE))</f>
        <v/>
      </c>
      <c r="AC7" s="35" t="str">
        <f t="shared" si="10"/>
        <v>-</v>
      </c>
      <c r="AD7" s="33">
        <f t="shared" si="11"/>
        <v>0</v>
      </c>
    </row>
    <row r="8" spans="2:30" x14ac:dyDescent="0.25">
      <c r="B8" s="33">
        <v>7</v>
      </c>
      <c r="C8" s="33" t="str">
        <f>IFERROR(VLOOKUP('Gestion équipe'!$T$3&amp;"_"&amp;B8,JOUEUR_LISTE,3,0),"-")</f>
        <v>-</v>
      </c>
      <c r="E8" s="33" t="str">
        <f>MID('Impression équipe'!$Q16,1,1)</f>
        <v>G</v>
      </c>
      <c r="F8" s="33" t="str">
        <f>MID('Impression équipe'!$Q16,2,1)</f>
        <v>A</v>
      </c>
      <c r="G8" s="33" t="str">
        <f>MID('Impression équipe'!$Q16,3,1)</f>
        <v/>
      </c>
      <c r="I8" s="33" t="str">
        <f>MID('Impression équipe'!$R16,1,1)</f>
        <v>F</v>
      </c>
      <c r="J8" s="33" t="str">
        <f>MID('Impression équipe'!$R16,2,1)</f>
        <v/>
      </c>
      <c r="K8" s="33" t="str">
        <f>MID('Impression équipe'!$R16,3,1)</f>
        <v/>
      </c>
      <c r="M8" s="33" t="str">
        <f>IF('Gestion équipe'!K15="","",VLOOKUP('Gestion équipe'!K15,COMPETENCE_DETAIL,2,FALSE))</f>
        <v/>
      </c>
      <c r="N8" s="35" t="str">
        <f t="shared" si="1"/>
        <v>-</v>
      </c>
      <c r="O8" s="33">
        <f t="shared" si="0"/>
        <v>0</v>
      </c>
      <c r="P8" s="33" t="str">
        <f>IF('Gestion équipe'!M15="","",VLOOKUP('Gestion équipe'!M15,COMPETENCE_DETAIL,2,FALSE))</f>
        <v/>
      </c>
      <c r="Q8" s="35" t="str">
        <f t="shared" si="2"/>
        <v>-</v>
      </c>
      <c r="R8" s="33">
        <f t="shared" si="3"/>
        <v>0</v>
      </c>
      <c r="S8" s="33" t="str">
        <f>IF('Gestion équipe'!O15="","",VLOOKUP('Gestion équipe'!O15,COMPETENCE_DETAIL,2,FALSE))</f>
        <v/>
      </c>
      <c r="T8" s="35" t="str">
        <f t="shared" si="4"/>
        <v>-</v>
      </c>
      <c r="U8" s="33">
        <f t="shared" si="5"/>
        <v>0</v>
      </c>
      <c r="V8" s="33" t="str">
        <f>IF('Gestion équipe'!Q15="","",VLOOKUP('Gestion équipe'!Q15,COMPETENCE_DETAIL,2,FALSE))</f>
        <v/>
      </c>
      <c r="W8" s="35" t="str">
        <f t="shared" si="6"/>
        <v>-</v>
      </c>
      <c r="X8" s="33">
        <f t="shared" si="7"/>
        <v>0</v>
      </c>
      <c r="Y8" s="33" t="str">
        <f>IF('Gestion équipe'!S15="","",VLOOKUP('Gestion équipe'!S15,COMPETENCE_DETAIL,2,FALSE))</f>
        <v/>
      </c>
      <c r="Z8" s="35" t="str">
        <f t="shared" si="8"/>
        <v>-</v>
      </c>
      <c r="AA8" s="33">
        <f t="shared" si="9"/>
        <v>0</v>
      </c>
      <c r="AB8" s="33" t="str">
        <f>IF('Gestion équipe'!U15="","",VLOOKUP('Gestion équipe'!U15,COMPETENCE_DETAIL,2,FALSE))</f>
        <v/>
      </c>
      <c r="AC8" s="35" t="str">
        <f t="shared" si="10"/>
        <v>-</v>
      </c>
      <c r="AD8" s="33">
        <f t="shared" si="11"/>
        <v>0</v>
      </c>
    </row>
    <row r="9" spans="2:30" x14ac:dyDescent="0.25">
      <c r="B9" s="33">
        <v>8</v>
      </c>
      <c r="C9" s="33" t="str">
        <f>IFERROR(VLOOKUP('Gestion équipe'!$T$3&amp;"_"&amp;B9,JOUEUR_LISTE,3,0),"-")</f>
        <v>-</v>
      </c>
      <c r="E9" s="33" t="str">
        <f>MID('Impression équipe'!$Q17,1,1)</f>
        <v>G</v>
      </c>
      <c r="F9" s="33" t="str">
        <f>MID('Impression équipe'!$Q17,2,1)</f>
        <v>A</v>
      </c>
      <c r="G9" s="33" t="str">
        <f>MID('Impression équipe'!$Q17,3,1)</f>
        <v/>
      </c>
      <c r="I9" s="33" t="str">
        <f>MID('Impression équipe'!$R17,1,1)</f>
        <v>F</v>
      </c>
      <c r="J9" s="33" t="str">
        <f>MID('Impression équipe'!$R17,2,1)</f>
        <v/>
      </c>
      <c r="K9" s="33" t="str">
        <f>MID('Impression équipe'!$R17,3,1)</f>
        <v/>
      </c>
      <c r="M9" s="33" t="str">
        <f>IF('Gestion équipe'!K16="","",VLOOKUP('Gestion équipe'!K16,COMPETENCE_DETAIL,2,FALSE))</f>
        <v/>
      </c>
      <c r="N9" s="35" t="str">
        <f t="shared" si="1"/>
        <v>-</v>
      </c>
      <c r="O9" s="33">
        <f t="shared" si="0"/>
        <v>0</v>
      </c>
      <c r="P9" s="33" t="str">
        <f>IF('Gestion équipe'!M16="","",VLOOKUP('Gestion équipe'!M16,COMPETENCE_DETAIL,2,FALSE))</f>
        <v/>
      </c>
      <c r="Q9" s="35" t="str">
        <f t="shared" si="2"/>
        <v>-</v>
      </c>
      <c r="R9" s="33">
        <f t="shared" si="3"/>
        <v>0</v>
      </c>
      <c r="S9" s="33" t="str">
        <f>IF('Gestion équipe'!O16="","",VLOOKUP('Gestion équipe'!O16,COMPETENCE_DETAIL,2,FALSE))</f>
        <v/>
      </c>
      <c r="T9" s="35" t="str">
        <f t="shared" si="4"/>
        <v>-</v>
      </c>
      <c r="U9" s="33">
        <f t="shared" si="5"/>
        <v>0</v>
      </c>
      <c r="V9" s="33" t="str">
        <f>IF('Gestion équipe'!Q16="","",VLOOKUP('Gestion équipe'!Q16,COMPETENCE_DETAIL,2,FALSE))</f>
        <v/>
      </c>
      <c r="W9" s="35" t="str">
        <f t="shared" si="6"/>
        <v>-</v>
      </c>
      <c r="X9" s="33">
        <f t="shared" si="7"/>
        <v>0</v>
      </c>
      <c r="Y9" s="33" t="str">
        <f>IF('Gestion équipe'!S16="","",VLOOKUP('Gestion équipe'!S16,COMPETENCE_DETAIL,2,FALSE))</f>
        <v/>
      </c>
      <c r="Z9" s="35" t="str">
        <f t="shared" si="8"/>
        <v>-</v>
      </c>
      <c r="AA9" s="33">
        <f t="shared" si="9"/>
        <v>0</v>
      </c>
      <c r="AB9" s="33" t="str">
        <f>IF('Gestion équipe'!U16="","",VLOOKUP('Gestion équipe'!U16,COMPETENCE_DETAIL,2,FALSE))</f>
        <v/>
      </c>
      <c r="AC9" s="35" t="str">
        <f t="shared" si="10"/>
        <v>-</v>
      </c>
      <c r="AD9" s="33">
        <f t="shared" si="11"/>
        <v>0</v>
      </c>
    </row>
    <row r="10" spans="2:30" x14ac:dyDescent="0.25">
      <c r="B10" s="33">
        <v>9</v>
      </c>
      <c r="C10" s="33" t="str">
        <f>IFERROR(VLOOKUP('Gestion équipe'!$T$3&amp;"_"&amp;B10,JOUEUR_LISTE,3,0),"-")</f>
        <v>-</v>
      </c>
      <c r="E10" s="33" t="str">
        <f>MID('Impression équipe'!$Q18,1,1)</f>
        <v>G</v>
      </c>
      <c r="F10" s="33" t="str">
        <f>MID('Impression équipe'!$Q18,2,1)</f>
        <v>A</v>
      </c>
      <c r="G10" s="33" t="str">
        <f>MID('Impression équipe'!$Q18,3,1)</f>
        <v/>
      </c>
      <c r="I10" s="33" t="str">
        <f>MID('Impression équipe'!$R18,1,1)</f>
        <v>F</v>
      </c>
      <c r="J10" s="33" t="str">
        <f>MID('Impression équipe'!$R18,2,1)</f>
        <v/>
      </c>
      <c r="K10" s="33" t="str">
        <f>MID('Impression équipe'!$R18,3,1)</f>
        <v/>
      </c>
      <c r="M10" s="33" t="str">
        <f>IF('Gestion équipe'!K17="","",VLOOKUP('Gestion équipe'!K17,COMPETENCE_DETAIL,2,FALSE))</f>
        <v/>
      </c>
      <c r="N10" s="35" t="str">
        <f t="shared" si="1"/>
        <v>-</v>
      </c>
      <c r="O10" s="33">
        <f t="shared" si="0"/>
        <v>0</v>
      </c>
      <c r="P10" s="33" t="str">
        <f>IF('Gestion équipe'!M17="","",VLOOKUP('Gestion équipe'!M17,COMPETENCE_DETAIL,2,FALSE))</f>
        <v/>
      </c>
      <c r="Q10" s="35" t="str">
        <f t="shared" si="2"/>
        <v>-</v>
      </c>
      <c r="R10" s="33">
        <f t="shared" si="3"/>
        <v>0</v>
      </c>
      <c r="S10" s="33" t="str">
        <f>IF('Gestion équipe'!O17="","",VLOOKUP('Gestion équipe'!O17,COMPETENCE_DETAIL,2,FALSE))</f>
        <v/>
      </c>
      <c r="T10" s="35" t="str">
        <f t="shared" si="4"/>
        <v>-</v>
      </c>
      <c r="U10" s="33">
        <f t="shared" si="5"/>
        <v>0</v>
      </c>
      <c r="V10" s="33" t="str">
        <f>IF('Gestion équipe'!Q17="","",VLOOKUP('Gestion équipe'!Q17,COMPETENCE_DETAIL,2,FALSE))</f>
        <v/>
      </c>
      <c r="W10" s="35" t="str">
        <f t="shared" si="6"/>
        <v>-</v>
      </c>
      <c r="X10" s="33">
        <f t="shared" si="7"/>
        <v>0</v>
      </c>
      <c r="Y10" s="33" t="str">
        <f>IF('Gestion équipe'!S17="","",VLOOKUP('Gestion équipe'!S17,COMPETENCE_DETAIL,2,FALSE))</f>
        <v/>
      </c>
      <c r="Z10" s="35" t="str">
        <f t="shared" si="8"/>
        <v>-</v>
      </c>
      <c r="AA10" s="33">
        <f t="shared" si="9"/>
        <v>0</v>
      </c>
      <c r="AB10" s="33" t="str">
        <f>IF('Gestion équipe'!U17="","",VLOOKUP('Gestion équipe'!U17,COMPETENCE_DETAIL,2,FALSE))</f>
        <v/>
      </c>
      <c r="AC10" s="35" t="str">
        <f t="shared" si="10"/>
        <v>-</v>
      </c>
      <c r="AD10" s="33">
        <f t="shared" si="11"/>
        <v>0</v>
      </c>
    </row>
    <row r="11" spans="2:30" x14ac:dyDescent="0.25">
      <c r="B11" s="33">
        <v>10</v>
      </c>
      <c r="C11" s="33" t="str">
        <f>IFERROR(VLOOKUP('Gestion équipe'!$T$3&amp;"_"&amp;B11,JOUEUR_LISTE,3,0),"-")</f>
        <v>-</v>
      </c>
      <c r="E11" s="33" t="str">
        <f>MID('Impression équipe'!$Q19,1,1)</f>
        <v>G</v>
      </c>
      <c r="F11" s="33" t="str">
        <f>MID('Impression équipe'!$Q19,2,1)</f>
        <v>A</v>
      </c>
      <c r="G11" s="33" t="str">
        <f>MID('Impression équipe'!$Q19,3,1)</f>
        <v/>
      </c>
      <c r="I11" s="33" t="str">
        <f>MID('Impression équipe'!$R19,1,1)</f>
        <v>F</v>
      </c>
      <c r="J11" s="33" t="str">
        <f>MID('Impression équipe'!$R19,2,1)</f>
        <v/>
      </c>
      <c r="K11" s="33" t="str">
        <f>MID('Impression équipe'!$R19,3,1)</f>
        <v/>
      </c>
      <c r="M11" s="33" t="str">
        <f>IF('Gestion équipe'!K18="","",VLOOKUP('Gestion équipe'!K18,COMPETENCE_DETAIL,2,FALSE))</f>
        <v/>
      </c>
      <c r="N11" s="35" t="str">
        <f t="shared" si="1"/>
        <v>-</v>
      </c>
      <c r="O11" s="33">
        <f t="shared" si="0"/>
        <v>0</v>
      </c>
      <c r="P11" s="33" t="str">
        <f>IF('Gestion équipe'!M18="","",VLOOKUP('Gestion équipe'!M18,COMPETENCE_DETAIL,2,FALSE))</f>
        <v/>
      </c>
      <c r="Q11" s="35" t="str">
        <f t="shared" si="2"/>
        <v>-</v>
      </c>
      <c r="R11" s="33">
        <f t="shared" si="3"/>
        <v>0</v>
      </c>
      <c r="S11" s="33" t="str">
        <f>IF('Gestion équipe'!O18="","",VLOOKUP('Gestion équipe'!O18,COMPETENCE_DETAIL,2,FALSE))</f>
        <v/>
      </c>
      <c r="T11" s="35" t="str">
        <f t="shared" si="4"/>
        <v>-</v>
      </c>
      <c r="U11" s="33">
        <f t="shared" si="5"/>
        <v>0</v>
      </c>
      <c r="V11" s="33" t="str">
        <f>IF('Gestion équipe'!Q18="","",VLOOKUP('Gestion équipe'!Q18,COMPETENCE_DETAIL,2,FALSE))</f>
        <v/>
      </c>
      <c r="W11" s="35" t="str">
        <f t="shared" si="6"/>
        <v>-</v>
      </c>
      <c r="X11" s="33">
        <f t="shared" si="7"/>
        <v>0</v>
      </c>
      <c r="Y11" s="33" t="str">
        <f>IF('Gestion équipe'!S18="","",VLOOKUP('Gestion équipe'!S18,COMPETENCE_DETAIL,2,FALSE))</f>
        <v/>
      </c>
      <c r="Z11" s="35" t="str">
        <f t="shared" si="8"/>
        <v>-</v>
      </c>
      <c r="AA11" s="33">
        <f t="shared" si="9"/>
        <v>0</v>
      </c>
      <c r="AB11" s="33" t="str">
        <f>IF('Gestion équipe'!U18="","",VLOOKUP('Gestion équipe'!U18,COMPETENCE_DETAIL,2,FALSE))</f>
        <v/>
      </c>
      <c r="AC11" s="35" t="str">
        <f t="shared" si="10"/>
        <v>-</v>
      </c>
      <c r="AD11" s="33">
        <f t="shared" si="11"/>
        <v>0</v>
      </c>
    </row>
    <row r="12" spans="2:30" x14ac:dyDescent="0.25">
      <c r="B12" s="33">
        <v>11</v>
      </c>
      <c r="C12" s="33" t="str">
        <f>IFERROR(VLOOKUP('Gestion équipe'!$T$3&amp;"_"&amp;B12,JOUEUR_LISTE,3,0),"-")</f>
        <v>-</v>
      </c>
      <c r="E12" s="33" t="str">
        <f>MID('Impression équipe'!$Q20,1,1)</f>
        <v>G</v>
      </c>
      <c r="F12" s="33" t="str">
        <f>MID('Impression équipe'!$Q20,2,1)</f>
        <v>A</v>
      </c>
      <c r="G12" s="33" t="str">
        <f>MID('Impression équipe'!$Q20,3,1)</f>
        <v/>
      </c>
      <c r="I12" s="33" t="str">
        <f>MID('Impression équipe'!$R20,1,1)</f>
        <v>F</v>
      </c>
      <c r="J12" s="33" t="str">
        <f>MID('Impression équipe'!$R20,2,1)</f>
        <v/>
      </c>
      <c r="K12" s="33" t="str">
        <f>MID('Impression équipe'!$R20,3,1)</f>
        <v/>
      </c>
      <c r="M12" s="33" t="str">
        <f>IF('Gestion équipe'!K19="","",VLOOKUP('Gestion équipe'!K19,COMPETENCE_DETAIL,2,FALSE))</f>
        <v/>
      </c>
      <c r="N12" s="35" t="str">
        <f t="shared" si="1"/>
        <v>-</v>
      </c>
      <c r="O12" s="33">
        <f t="shared" si="0"/>
        <v>0</v>
      </c>
      <c r="P12" s="33" t="str">
        <f>IF('Gestion équipe'!M19="","",VLOOKUP('Gestion équipe'!M19,COMPETENCE_DETAIL,2,FALSE))</f>
        <v/>
      </c>
      <c r="Q12" s="35" t="str">
        <f t="shared" si="2"/>
        <v>-</v>
      </c>
      <c r="R12" s="33">
        <f t="shared" si="3"/>
        <v>0</v>
      </c>
      <c r="S12" s="33" t="str">
        <f>IF('Gestion équipe'!O19="","",VLOOKUP('Gestion équipe'!O19,COMPETENCE_DETAIL,2,FALSE))</f>
        <v/>
      </c>
      <c r="T12" s="35" t="str">
        <f t="shared" si="4"/>
        <v>-</v>
      </c>
      <c r="U12" s="33">
        <f t="shared" si="5"/>
        <v>0</v>
      </c>
      <c r="V12" s="33" t="str">
        <f>IF('Gestion équipe'!Q19="","",VLOOKUP('Gestion équipe'!Q19,COMPETENCE_DETAIL,2,FALSE))</f>
        <v/>
      </c>
      <c r="W12" s="35" t="str">
        <f t="shared" si="6"/>
        <v>-</v>
      </c>
      <c r="X12" s="33">
        <f t="shared" si="7"/>
        <v>0</v>
      </c>
      <c r="Y12" s="33" t="str">
        <f>IF('Gestion équipe'!S19="","",VLOOKUP('Gestion équipe'!S19,COMPETENCE_DETAIL,2,FALSE))</f>
        <v/>
      </c>
      <c r="Z12" s="35" t="str">
        <f t="shared" si="8"/>
        <v>-</v>
      </c>
      <c r="AA12" s="33">
        <f t="shared" si="9"/>
        <v>0</v>
      </c>
      <c r="AB12" s="33" t="str">
        <f>IF('Gestion équipe'!U19="","",VLOOKUP('Gestion équipe'!U19,COMPETENCE_DETAIL,2,FALSE))</f>
        <v/>
      </c>
      <c r="AC12" s="35" t="str">
        <f t="shared" si="10"/>
        <v>-</v>
      </c>
      <c r="AD12" s="33">
        <f t="shared" si="11"/>
        <v>0</v>
      </c>
    </row>
    <row r="13" spans="2:30" x14ac:dyDescent="0.25">
      <c r="E13" s="33" t="str">
        <f>MID('Impression équipe'!$Q21,1,1)</f>
        <v/>
      </c>
      <c r="F13" s="33" t="str">
        <f>MID('Impression équipe'!$Q21,2,1)</f>
        <v/>
      </c>
      <c r="G13" s="33" t="str">
        <f>MID('Impression équipe'!$Q21,3,1)</f>
        <v/>
      </c>
      <c r="I13" s="33" t="str">
        <f>MID('Impression équipe'!$R21,1,1)</f>
        <v/>
      </c>
      <c r="J13" s="33" t="str">
        <f>MID('Impression équipe'!$R21,2,1)</f>
        <v/>
      </c>
      <c r="K13" s="33" t="str">
        <f>MID('Impression équipe'!$R21,3,1)</f>
        <v/>
      </c>
      <c r="M13" s="33" t="str">
        <f>IF('Gestion équipe'!K20="","",VLOOKUP('Gestion équipe'!K20,COMPETENCE_DETAIL,2,FALSE))</f>
        <v/>
      </c>
      <c r="N13" s="35" t="str">
        <f t="shared" si="1"/>
        <v>-</v>
      </c>
      <c r="O13" s="33">
        <f>IF(N13=$E13,20000,IF(N13=$F13,20000,IF(N13=$G13,20000,IF(N13=$I13,40000,IF(N13=$J13,40000,IF(N13=$K13,40000,0))))))</f>
        <v>0</v>
      </c>
      <c r="P13" s="33" t="str">
        <f>IF('Gestion équipe'!M20="","",VLOOKUP('Gestion équipe'!M20,COMPETENCE_DETAIL,2,FALSE))</f>
        <v/>
      </c>
      <c r="Q13" s="35" t="str">
        <f t="shared" si="2"/>
        <v>-</v>
      </c>
      <c r="R13" s="33">
        <f t="shared" si="3"/>
        <v>0</v>
      </c>
      <c r="S13" s="33" t="str">
        <f>IF('Gestion équipe'!O20="","",VLOOKUP('Gestion équipe'!O20,COMPETENCE_DETAIL,2,FALSE))</f>
        <v/>
      </c>
      <c r="T13" s="35" t="str">
        <f t="shared" si="4"/>
        <v>-</v>
      </c>
      <c r="U13" s="33">
        <f t="shared" si="5"/>
        <v>0</v>
      </c>
      <c r="V13" s="33" t="str">
        <f>IF('Gestion équipe'!Q20="","",VLOOKUP('Gestion équipe'!Q20,COMPETENCE_DETAIL,2,FALSE))</f>
        <v/>
      </c>
      <c r="W13" s="35" t="str">
        <f t="shared" si="6"/>
        <v>-</v>
      </c>
      <c r="X13" s="33">
        <f t="shared" si="7"/>
        <v>0</v>
      </c>
      <c r="Y13" s="33" t="str">
        <f>IF('Gestion équipe'!S20="","",VLOOKUP('Gestion équipe'!S20,COMPETENCE_DETAIL,2,FALSE))</f>
        <v/>
      </c>
      <c r="Z13" s="35" t="str">
        <f t="shared" si="8"/>
        <v>-</v>
      </c>
      <c r="AA13" s="33">
        <f t="shared" si="9"/>
        <v>0</v>
      </c>
      <c r="AB13" s="33" t="str">
        <f>IF('Gestion équipe'!U20="","",VLOOKUP('Gestion équipe'!U20,COMPETENCE_DETAIL,2,FALSE))</f>
        <v/>
      </c>
      <c r="AC13" s="35" t="str">
        <f t="shared" si="10"/>
        <v>-</v>
      </c>
      <c r="AD13" s="33">
        <f t="shared" si="11"/>
        <v>0</v>
      </c>
    </row>
    <row r="14" spans="2:30" x14ac:dyDescent="0.25">
      <c r="E14" s="33" t="str">
        <f>MID('Impression équipe'!$Q22,1,1)</f>
        <v/>
      </c>
      <c r="F14" s="33" t="str">
        <f>MID('Impression équipe'!$Q22,2,1)</f>
        <v/>
      </c>
      <c r="G14" s="33" t="str">
        <f>MID('Impression équipe'!$Q22,3,1)</f>
        <v/>
      </c>
      <c r="I14" s="33" t="str">
        <f>MID('Impression équipe'!$R22,1,1)</f>
        <v/>
      </c>
      <c r="J14" s="33" t="str">
        <f>MID('Impression équipe'!$R22,2,1)</f>
        <v/>
      </c>
      <c r="K14" s="33" t="str">
        <f>MID('Impression équipe'!$R22,3,1)</f>
        <v/>
      </c>
      <c r="M14" s="33" t="str">
        <f>IF('Gestion équipe'!K21="","",VLOOKUP('Gestion équipe'!K21,COMPETENCE_DETAIL,2,FALSE))</f>
        <v/>
      </c>
      <c r="N14" s="35" t="str">
        <f t="shared" si="1"/>
        <v>-</v>
      </c>
      <c r="O14" s="33">
        <f t="shared" ref="O14:O17" si="12">IF(N14=$E14,20000,IF(N14=$F14,20000,IF(N14=$G14,20000,IF(N14=$I14,40000,IF(N14=$J14,40000,IF(N14=$K14,40000,0))))))</f>
        <v>0</v>
      </c>
      <c r="P14" s="33" t="str">
        <f>IF('Gestion équipe'!M21="","",VLOOKUP('Gestion équipe'!M21,COMPETENCE_DETAIL,2,FALSE))</f>
        <v/>
      </c>
      <c r="Q14" s="35" t="str">
        <f t="shared" si="2"/>
        <v>-</v>
      </c>
      <c r="R14" s="33">
        <f t="shared" si="3"/>
        <v>0</v>
      </c>
      <c r="S14" s="33" t="str">
        <f>IF('Gestion équipe'!O21="","",VLOOKUP('Gestion équipe'!O21,COMPETENCE_DETAIL,2,FALSE))</f>
        <v/>
      </c>
      <c r="T14" s="35" t="str">
        <f t="shared" si="4"/>
        <v>-</v>
      </c>
      <c r="U14" s="33">
        <f t="shared" si="5"/>
        <v>0</v>
      </c>
      <c r="V14" s="33" t="str">
        <f>IF('Gestion équipe'!Q21="","",VLOOKUP('Gestion équipe'!Q21,COMPETENCE_DETAIL,2,FALSE))</f>
        <v/>
      </c>
      <c r="W14" s="35" t="str">
        <f t="shared" si="6"/>
        <v>-</v>
      </c>
      <c r="X14" s="33">
        <f t="shared" si="7"/>
        <v>0</v>
      </c>
      <c r="Y14" s="33" t="str">
        <f>IF('Gestion équipe'!S21="","",VLOOKUP('Gestion équipe'!S21,COMPETENCE_DETAIL,2,FALSE))</f>
        <v/>
      </c>
      <c r="Z14" s="35" t="str">
        <f t="shared" si="8"/>
        <v>-</v>
      </c>
      <c r="AA14" s="33">
        <f t="shared" si="9"/>
        <v>0</v>
      </c>
      <c r="AB14" s="33" t="str">
        <f>IF('Gestion équipe'!U21="","",VLOOKUP('Gestion équipe'!U21,COMPETENCE_DETAIL,2,FALSE))</f>
        <v/>
      </c>
      <c r="AC14" s="35" t="str">
        <f t="shared" si="10"/>
        <v>-</v>
      </c>
      <c r="AD14" s="33">
        <f t="shared" si="11"/>
        <v>0</v>
      </c>
    </row>
    <row r="15" spans="2:30" x14ac:dyDescent="0.25">
      <c r="E15" s="33" t="str">
        <f>MID('Impression équipe'!$Q23,1,1)</f>
        <v/>
      </c>
      <c r="F15" s="33" t="str">
        <f>MID('Impression équipe'!$Q23,2,1)</f>
        <v/>
      </c>
      <c r="G15" s="33" t="str">
        <f>MID('Impression équipe'!$Q23,3,1)</f>
        <v/>
      </c>
      <c r="I15" s="33" t="str">
        <f>MID('Impression équipe'!$R23,1,1)</f>
        <v/>
      </c>
      <c r="J15" s="33" t="str">
        <f>MID('Impression équipe'!$R23,2,1)</f>
        <v/>
      </c>
      <c r="K15" s="33" t="str">
        <f>MID('Impression équipe'!$R23,3,1)</f>
        <v/>
      </c>
      <c r="M15" s="33" t="str">
        <f>IF('Gestion équipe'!K22="","",VLOOKUP('Gestion équipe'!K22,COMPETENCE_DETAIL,2,FALSE))</f>
        <v/>
      </c>
      <c r="N15" s="35" t="str">
        <f t="shared" si="1"/>
        <v>-</v>
      </c>
      <c r="O15" s="33">
        <f t="shared" si="12"/>
        <v>0</v>
      </c>
      <c r="P15" s="33" t="str">
        <f>IF('Gestion équipe'!M22="","",VLOOKUP('Gestion équipe'!M22,COMPETENCE_DETAIL,2,FALSE))</f>
        <v/>
      </c>
      <c r="Q15" s="35" t="str">
        <f t="shared" si="2"/>
        <v>-</v>
      </c>
      <c r="R15" s="33">
        <f t="shared" si="3"/>
        <v>0</v>
      </c>
      <c r="S15" s="33" t="str">
        <f>IF('Gestion équipe'!O22="","",VLOOKUP('Gestion équipe'!O22,COMPETENCE_DETAIL,2,FALSE))</f>
        <v/>
      </c>
      <c r="T15" s="35" t="str">
        <f t="shared" si="4"/>
        <v>-</v>
      </c>
      <c r="U15" s="33">
        <f t="shared" si="5"/>
        <v>0</v>
      </c>
      <c r="V15" s="33" t="str">
        <f>IF('Gestion équipe'!Q22="","",VLOOKUP('Gestion équipe'!Q22,COMPETENCE_DETAIL,2,FALSE))</f>
        <v/>
      </c>
      <c r="W15" s="35" t="str">
        <f t="shared" si="6"/>
        <v>-</v>
      </c>
      <c r="X15" s="33">
        <f t="shared" si="7"/>
        <v>0</v>
      </c>
      <c r="Y15" s="33" t="str">
        <f>IF('Gestion équipe'!S22="","",VLOOKUP('Gestion équipe'!S22,COMPETENCE_DETAIL,2,FALSE))</f>
        <v/>
      </c>
      <c r="Z15" s="35" t="str">
        <f t="shared" si="8"/>
        <v>-</v>
      </c>
      <c r="AA15" s="33">
        <f t="shared" si="9"/>
        <v>0</v>
      </c>
      <c r="AB15" s="33" t="str">
        <f>IF('Gestion équipe'!U22="","",VLOOKUP('Gestion équipe'!U22,COMPETENCE_DETAIL,2,FALSE))</f>
        <v/>
      </c>
      <c r="AC15" s="35" t="str">
        <f t="shared" si="10"/>
        <v>-</v>
      </c>
      <c r="AD15" s="33">
        <f t="shared" si="11"/>
        <v>0</v>
      </c>
    </row>
    <row r="16" spans="2:30" x14ac:dyDescent="0.25">
      <c r="E16" s="33" t="str">
        <f>MID('Impression équipe'!$Q24,1,1)</f>
        <v/>
      </c>
      <c r="F16" s="33" t="str">
        <f>MID('Impression équipe'!$Q24,2,1)</f>
        <v/>
      </c>
      <c r="G16" s="33" t="str">
        <f>MID('Impression équipe'!$Q24,3,1)</f>
        <v/>
      </c>
      <c r="I16" s="33" t="str">
        <f>MID('Impression équipe'!$R24,1,1)</f>
        <v/>
      </c>
      <c r="J16" s="33" t="str">
        <f>MID('Impression équipe'!$R24,2,1)</f>
        <v/>
      </c>
      <c r="K16" s="33" t="str">
        <f>MID('Impression équipe'!$R24,3,1)</f>
        <v/>
      </c>
      <c r="M16" s="33" t="str">
        <f>IF('Gestion équipe'!K23="","",VLOOKUP('Gestion équipe'!K23,COMPETENCE_DETAIL,2,FALSE))</f>
        <v/>
      </c>
      <c r="N16" s="35" t="str">
        <f t="shared" si="1"/>
        <v>-</v>
      </c>
      <c r="O16" s="33">
        <f t="shared" si="12"/>
        <v>0</v>
      </c>
      <c r="P16" s="33" t="str">
        <f>IF('Gestion équipe'!M23="","",VLOOKUP('Gestion équipe'!M23,COMPETENCE_DETAIL,2,FALSE))</f>
        <v/>
      </c>
      <c r="Q16" s="35" t="str">
        <f t="shared" si="2"/>
        <v>-</v>
      </c>
      <c r="R16" s="33">
        <f t="shared" si="3"/>
        <v>0</v>
      </c>
      <c r="S16" s="33" t="str">
        <f>IF('Gestion équipe'!O23="","",VLOOKUP('Gestion équipe'!O23,COMPETENCE_DETAIL,2,FALSE))</f>
        <v/>
      </c>
      <c r="T16" s="35" t="str">
        <f t="shared" si="4"/>
        <v>-</v>
      </c>
      <c r="U16" s="33">
        <f t="shared" si="5"/>
        <v>0</v>
      </c>
      <c r="V16" s="33" t="str">
        <f>IF('Gestion équipe'!Q23="","",VLOOKUP('Gestion équipe'!Q23,COMPETENCE_DETAIL,2,FALSE))</f>
        <v/>
      </c>
      <c r="W16" s="35" t="str">
        <f t="shared" si="6"/>
        <v>-</v>
      </c>
      <c r="X16" s="33">
        <f t="shared" si="7"/>
        <v>0</v>
      </c>
      <c r="Y16" s="33" t="str">
        <f>IF('Gestion équipe'!S23="","",VLOOKUP('Gestion équipe'!S23,COMPETENCE_DETAIL,2,FALSE))</f>
        <v/>
      </c>
      <c r="Z16" s="35" t="str">
        <f t="shared" si="8"/>
        <v>-</v>
      </c>
      <c r="AA16" s="33">
        <f t="shared" si="9"/>
        <v>0</v>
      </c>
      <c r="AB16" s="33" t="str">
        <f>IF('Gestion équipe'!U23="","",VLOOKUP('Gestion équipe'!U23,COMPETENCE_DETAIL,2,FALSE))</f>
        <v/>
      </c>
      <c r="AC16" s="35" t="str">
        <f t="shared" si="10"/>
        <v>-</v>
      </c>
      <c r="AD16" s="33">
        <f t="shared" si="11"/>
        <v>0</v>
      </c>
    </row>
    <row r="17" spans="5:30" x14ac:dyDescent="0.25">
      <c r="E17" s="33" t="str">
        <f>MID('Impression équipe'!$Q25,1,1)</f>
        <v/>
      </c>
      <c r="F17" s="33" t="str">
        <f>MID('Impression équipe'!$Q25,2,1)</f>
        <v/>
      </c>
      <c r="G17" s="33" t="str">
        <f>MID('Impression équipe'!$Q25,3,1)</f>
        <v/>
      </c>
      <c r="I17" s="33" t="str">
        <f>MID('Impression équipe'!$R25,1,1)</f>
        <v/>
      </c>
      <c r="J17" s="33" t="str">
        <f>MID('Impression équipe'!$R25,2,1)</f>
        <v/>
      </c>
      <c r="K17" s="33" t="str">
        <f>MID('Impression équipe'!$R25,3,1)</f>
        <v/>
      </c>
      <c r="M17" s="33" t="str">
        <f>IF('Gestion équipe'!K24="","",VLOOKUP('Gestion équipe'!K24,COMPETENCE_DETAIL,2,FALSE))</f>
        <v/>
      </c>
      <c r="N17" s="35" t="str">
        <f t="shared" si="1"/>
        <v>-</v>
      </c>
      <c r="O17" s="33">
        <f t="shared" si="12"/>
        <v>0</v>
      </c>
      <c r="P17" s="33" t="str">
        <f>IF('Gestion équipe'!M24="","",VLOOKUP('Gestion équipe'!M24,COMPETENCE_DETAIL,2,FALSE))</f>
        <v/>
      </c>
      <c r="Q17" s="35" t="str">
        <f t="shared" si="2"/>
        <v>-</v>
      </c>
      <c r="R17" s="33">
        <f t="shared" si="3"/>
        <v>0</v>
      </c>
      <c r="S17" s="33" t="str">
        <f>IF('Gestion équipe'!O24="","",VLOOKUP('Gestion équipe'!O24,COMPETENCE_DETAIL,2,FALSE))</f>
        <v/>
      </c>
      <c r="T17" s="35" t="str">
        <f t="shared" si="4"/>
        <v>-</v>
      </c>
      <c r="U17" s="33">
        <f t="shared" si="5"/>
        <v>0</v>
      </c>
      <c r="V17" s="33" t="str">
        <f>IF('Gestion équipe'!Q24="","",VLOOKUP('Gestion équipe'!Q24,COMPETENCE_DETAIL,2,FALSE))</f>
        <v/>
      </c>
      <c r="W17" s="35" t="str">
        <f t="shared" si="6"/>
        <v>-</v>
      </c>
      <c r="X17" s="33">
        <f t="shared" si="7"/>
        <v>0</v>
      </c>
      <c r="Y17" s="33" t="str">
        <f>IF('Gestion équipe'!S24="","",VLOOKUP('Gestion équipe'!S24,COMPETENCE_DETAIL,2,FALSE))</f>
        <v/>
      </c>
      <c r="Z17" s="35" t="str">
        <f t="shared" si="8"/>
        <v>-</v>
      </c>
      <c r="AA17" s="33">
        <f t="shared" si="9"/>
        <v>0</v>
      </c>
      <c r="AB17" s="33" t="str">
        <f>IF('Gestion équipe'!U24="","",VLOOKUP('Gestion équipe'!U24,COMPETENCE_DETAIL,2,FALSE))</f>
        <v/>
      </c>
      <c r="AC17" s="35" t="str">
        <f t="shared" si="10"/>
        <v>-</v>
      </c>
      <c r="AD17" s="33">
        <f t="shared" si="11"/>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6C3E-C472-4552-9384-223478754B98}">
  <sheetPr>
    <tabColor theme="1"/>
    <outlinePr summaryBelow="0" summaryRight="0"/>
  </sheetPr>
  <dimension ref="A1:J46"/>
  <sheetViews>
    <sheetView workbookViewId="0">
      <pane xSplit="1" ySplit="1" topLeftCell="C2" activePane="bottomRight" state="frozen"/>
      <selection activeCell="C14" sqref="C14"/>
      <selection pane="topRight" activeCell="C14" sqref="C14"/>
      <selection pane="bottomLeft" activeCell="C14" sqref="C14"/>
      <selection pane="bottomRight" activeCell="F2" sqref="F2"/>
    </sheetView>
  </sheetViews>
  <sheetFormatPr baseColWidth="10" defaultColWidth="12.7109375" defaultRowHeight="15.75" customHeight="1" x14ac:dyDescent="0.2"/>
  <cols>
    <col min="1" max="1" width="28.140625" style="11" bestFit="1" customWidth="1"/>
    <col min="2" max="3" width="16.28515625" style="6" customWidth="1"/>
    <col min="4" max="4" width="18.7109375" style="11" customWidth="1"/>
    <col min="5" max="5" width="17.28515625" style="6" customWidth="1"/>
    <col min="6" max="6" width="72.5703125" style="11" customWidth="1"/>
    <col min="7" max="7" width="7" style="6" customWidth="1"/>
    <col min="8" max="8" width="27.5703125" style="11" bestFit="1" customWidth="1"/>
    <col min="9" max="10" width="27" style="11" bestFit="1" customWidth="1"/>
    <col min="11" max="16384" width="12.7109375" style="6"/>
  </cols>
  <sheetData>
    <row r="1" spans="1:10" ht="15.75" customHeight="1" x14ac:dyDescent="0.2">
      <c r="A1" s="10" t="s">
        <v>11</v>
      </c>
      <c r="B1" s="5" t="s">
        <v>12</v>
      </c>
      <c r="C1" s="5" t="s">
        <v>13</v>
      </c>
      <c r="D1" s="10" t="s">
        <v>14</v>
      </c>
      <c r="E1" s="5" t="s">
        <v>15</v>
      </c>
      <c r="F1" s="10" t="s">
        <v>16</v>
      </c>
      <c r="G1" s="100" t="s">
        <v>17</v>
      </c>
      <c r="H1" s="10" t="s">
        <v>18</v>
      </c>
      <c r="I1" s="10" t="s">
        <v>19</v>
      </c>
      <c r="J1" s="10" t="s">
        <v>20</v>
      </c>
    </row>
    <row r="2" spans="1:10" ht="15.75" customHeight="1" x14ac:dyDescent="0.2">
      <c r="A2" s="9" t="s">
        <v>73</v>
      </c>
      <c r="B2" s="7">
        <v>70000</v>
      </c>
      <c r="C2" s="7">
        <v>11</v>
      </c>
      <c r="D2" s="9" t="s">
        <v>25</v>
      </c>
      <c r="E2" s="7">
        <v>1</v>
      </c>
      <c r="F2" s="9" t="str">
        <f t="shared" ref="F2:F45" si="0">$H2&amp;IF($I2 = "", "", ", "&amp;$I2)&amp;IF($J2 = "", "", ", "&amp;$J2)</f>
        <v>Classique du Vieux Monde</v>
      </c>
      <c r="G2" s="99">
        <v>3</v>
      </c>
      <c r="H2" s="9" t="s">
        <v>52</v>
      </c>
      <c r="I2" s="9"/>
      <c r="J2" s="9"/>
    </row>
    <row r="3" spans="1:10" ht="15.75" customHeight="1" x14ac:dyDescent="0.2">
      <c r="A3" s="9" t="s">
        <v>21</v>
      </c>
      <c r="B3" s="7">
        <v>60000</v>
      </c>
      <c r="C3" s="7">
        <v>4</v>
      </c>
      <c r="D3" s="9" t="s">
        <v>776</v>
      </c>
      <c r="E3" s="7">
        <v>1</v>
      </c>
      <c r="F3" s="9" t="str">
        <f t="shared" si="0"/>
        <v>Super-Ligue de Lustrie</v>
      </c>
      <c r="G3" s="99">
        <v>1</v>
      </c>
      <c r="H3" s="9" t="s">
        <v>23</v>
      </c>
      <c r="I3" s="9"/>
      <c r="J3" s="9"/>
    </row>
    <row r="4" spans="1:10" ht="15.75" customHeight="1" x14ac:dyDescent="0.2">
      <c r="A4" s="9" t="s">
        <v>81</v>
      </c>
      <c r="B4" s="7">
        <v>70000</v>
      </c>
      <c r="C4" s="7">
        <v>8</v>
      </c>
      <c r="D4" s="9" t="s">
        <v>25</v>
      </c>
      <c r="E4" s="7">
        <v>1</v>
      </c>
      <c r="F4" s="9" t="str">
        <f t="shared" si="0"/>
        <v>Chantage et Corruption, Défi des Bas-Fonds</v>
      </c>
      <c r="G4" s="99">
        <v>1</v>
      </c>
      <c r="H4" s="9" t="s">
        <v>27</v>
      </c>
      <c r="I4" s="9" t="s">
        <v>55</v>
      </c>
      <c r="J4" s="9"/>
    </row>
    <row r="5" spans="1:10" ht="15.75" customHeight="1" x14ac:dyDescent="0.2">
      <c r="A5" s="9" t="s">
        <v>49</v>
      </c>
      <c r="B5" s="7">
        <v>50000</v>
      </c>
      <c r="C5" s="7">
        <v>5</v>
      </c>
      <c r="D5" s="9" t="s">
        <v>25</v>
      </c>
      <c r="E5" s="7">
        <v>1</v>
      </c>
      <c r="F5" s="9" t="str">
        <f t="shared" si="0"/>
        <v>Ligue des Royaumes Elfiques</v>
      </c>
      <c r="G5" s="99">
        <v>1</v>
      </c>
      <c r="H5" s="9" t="s">
        <v>50</v>
      </c>
      <c r="I5" s="9"/>
      <c r="J5" s="9"/>
    </row>
    <row r="6" spans="1:10" ht="15.75" customHeight="1" x14ac:dyDescent="0.2">
      <c r="A6" s="9" t="s">
        <v>83</v>
      </c>
      <c r="B6" s="7">
        <v>50000</v>
      </c>
      <c r="C6" s="7">
        <v>5</v>
      </c>
      <c r="D6" s="9" t="s">
        <v>25</v>
      </c>
      <c r="E6" s="7">
        <v>1</v>
      </c>
      <c r="F6" s="9" t="str">
        <f t="shared" si="0"/>
        <v>Ligue des Royaumes Elfiques</v>
      </c>
      <c r="G6" s="99">
        <v>2</v>
      </c>
      <c r="H6" s="9" t="s">
        <v>50</v>
      </c>
      <c r="I6" s="9"/>
      <c r="J6" s="9"/>
    </row>
    <row r="7" spans="1:10" ht="15.75" customHeight="1" x14ac:dyDescent="0.2">
      <c r="A7" s="9" t="s">
        <v>28</v>
      </c>
      <c r="B7" s="7">
        <v>60000</v>
      </c>
      <c r="C7" s="7">
        <v>5</v>
      </c>
      <c r="D7" s="9" t="s">
        <v>25</v>
      </c>
      <c r="E7" s="7">
        <v>1</v>
      </c>
      <c r="F7" s="9" t="str">
        <f t="shared" si="0"/>
        <v>Favoris de Khorne</v>
      </c>
      <c r="G7" s="99">
        <v>2</v>
      </c>
      <c r="H7" s="9" t="s">
        <v>29</v>
      </c>
      <c r="I7" s="9"/>
      <c r="J7" s="9"/>
    </row>
    <row r="8" spans="1:10" ht="15.75" customHeight="1" x14ac:dyDescent="0.2">
      <c r="A8" s="9" t="s">
        <v>30</v>
      </c>
      <c r="B8" s="7">
        <v>60000</v>
      </c>
      <c r="C8" s="7">
        <v>5</v>
      </c>
      <c r="D8" s="9" t="s">
        <v>25</v>
      </c>
      <c r="E8" s="7">
        <v>1</v>
      </c>
      <c r="F8" s="9" t="str">
        <f t="shared" si="0"/>
        <v>Favoris de Nurgle</v>
      </c>
      <c r="G8" s="99">
        <v>2</v>
      </c>
      <c r="H8" s="9" t="s">
        <v>31</v>
      </c>
      <c r="I8" s="9"/>
      <c r="J8" s="9"/>
    </row>
    <row r="9" spans="1:10" ht="15.75" customHeight="1" x14ac:dyDescent="0.2">
      <c r="A9" s="9" t="s">
        <v>32</v>
      </c>
      <c r="B9" s="7">
        <v>60000</v>
      </c>
      <c r="C9" s="7">
        <v>5</v>
      </c>
      <c r="D9" s="9" t="s">
        <v>25</v>
      </c>
      <c r="E9" s="7">
        <v>1</v>
      </c>
      <c r="F9" s="9" t="str">
        <f t="shared" si="0"/>
        <v>Favoris de Slaanesh</v>
      </c>
      <c r="G9" s="99">
        <v>2</v>
      </c>
      <c r="H9" s="9" t="s">
        <v>33</v>
      </c>
      <c r="I9" s="9"/>
      <c r="J9" s="9"/>
    </row>
    <row r="10" spans="1:10" ht="15.75" customHeight="1" x14ac:dyDescent="0.2">
      <c r="A10" s="9" t="s">
        <v>34</v>
      </c>
      <c r="B10" s="7">
        <v>60000</v>
      </c>
      <c r="C10" s="7">
        <v>5</v>
      </c>
      <c r="D10" s="9" t="s">
        <v>25</v>
      </c>
      <c r="E10" s="7">
        <v>1</v>
      </c>
      <c r="F10" s="9" t="str">
        <f t="shared" si="0"/>
        <v>Favoris de Tzeentch</v>
      </c>
      <c r="G10" s="99">
        <v>2</v>
      </c>
      <c r="H10" s="9" t="s">
        <v>35</v>
      </c>
      <c r="I10" s="9"/>
      <c r="J10" s="9"/>
    </row>
    <row r="11" spans="1:10" ht="15.75" customHeight="1" x14ac:dyDescent="0.2">
      <c r="A11" s="9" t="s">
        <v>36</v>
      </c>
      <c r="B11" s="7">
        <v>60000</v>
      </c>
      <c r="C11" s="7">
        <v>5</v>
      </c>
      <c r="D11" s="9" t="s">
        <v>25</v>
      </c>
      <c r="E11" s="7">
        <v>1</v>
      </c>
      <c r="F11" s="9" t="str">
        <f t="shared" si="0"/>
        <v>Favoris du Chaos Universel</v>
      </c>
      <c r="G11" s="99">
        <v>2</v>
      </c>
      <c r="H11" s="9" t="s">
        <v>37</v>
      </c>
      <c r="I11" s="9"/>
      <c r="J11" s="9"/>
    </row>
    <row r="12" spans="1:10" ht="15.75" customHeight="1" x14ac:dyDescent="0.2">
      <c r="A12" s="9" t="s">
        <v>732</v>
      </c>
      <c r="B12" s="7">
        <v>50000</v>
      </c>
      <c r="C12" s="7">
        <v>5</v>
      </c>
      <c r="D12" s="9" t="s">
        <v>774</v>
      </c>
      <c r="E12" s="7">
        <v>1</v>
      </c>
      <c r="F12" s="9" t="str">
        <f t="shared" si="0"/>
        <v>Coupe Dé à Coudre Halfling</v>
      </c>
      <c r="G12" s="99" t="s">
        <v>725</v>
      </c>
      <c r="H12" s="9" t="s">
        <v>57</v>
      </c>
      <c r="I12" s="9"/>
      <c r="J12" s="9"/>
    </row>
    <row r="13" spans="1:10" ht="15.75" customHeight="1" x14ac:dyDescent="0.2">
      <c r="A13" s="9" t="s">
        <v>54</v>
      </c>
      <c r="B13" s="7">
        <v>60000</v>
      </c>
      <c r="C13" s="7">
        <v>8</v>
      </c>
      <c r="D13" s="9" t="s">
        <v>25</v>
      </c>
      <c r="E13" s="7">
        <v>1</v>
      </c>
      <c r="F13" s="9" t="str">
        <f t="shared" si="0"/>
        <v>Bagarre des Terres Arides, Chantage et Corruption, Défi des Bas-Fonds</v>
      </c>
      <c r="G13" s="99">
        <v>3</v>
      </c>
      <c r="H13" s="9" t="s">
        <v>26</v>
      </c>
      <c r="I13" s="9" t="s">
        <v>27</v>
      </c>
      <c r="J13" s="9" t="s">
        <v>55</v>
      </c>
    </row>
    <row r="14" spans="1:10" ht="15.75" customHeight="1" x14ac:dyDescent="0.2">
      <c r="A14" s="9" t="s">
        <v>56</v>
      </c>
      <c r="B14" s="7">
        <v>60000</v>
      </c>
      <c r="C14" s="7">
        <v>4</v>
      </c>
      <c r="D14" s="9" t="s">
        <v>25</v>
      </c>
      <c r="E14" s="7">
        <v>1</v>
      </c>
      <c r="F14" s="9" t="str">
        <f t="shared" si="0"/>
        <v>Coupe Dé à Coudre Halfling, Classique du Vieux Monde</v>
      </c>
      <c r="G14" s="99">
        <v>3</v>
      </c>
      <c r="H14" s="9" t="s">
        <v>57</v>
      </c>
      <c r="I14" s="9" t="s">
        <v>52</v>
      </c>
      <c r="J14" s="9"/>
    </row>
    <row r="15" spans="1:10" ht="15.75" customHeight="1" x14ac:dyDescent="0.2">
      <c r="A15" s="9" t="s">
        <v>58</v>
      </c>
      <c r="B15" s="7">
        <v>50000</v>
      </c>
      <c r="C15" s="7">
        <v>4</v>
      </c>
      <c r="D15" s="9" t="s">
        <v>22</v>
      </c>
      <c r="E15" s="7">
        <v>1</v>
      </c>
      <c r="F15" s="9" t="str">
        <f t="shared" si="0"/>
        <v>Ligue des Royaumes Elfiques</v>
      </c>
      <c r="G15" s="99">
        <v>1</v>
      </c>
      <c r="H15" s="9" t="s">
        <v>50</v>
      </c>
      <c r="I15" s="9"/>
      <c r="J15" s="9"/>
    </row>
    <row r="16" spans="1:10" ht="15.75" customHeight="1" x14ac:dyDescent="0.2">
      <c r="A16" s="9" t="s">
        <v>63</v>
      </c>
      <c r="B16" s="7">
        <v>70000</v>
      </c>
      <c r="C16" s="7">
        <v>4</v>
      </c>
      <c r="D16" s="9" t="s">
        <v>25</v>
      </c>
      <c r="E16" s="7">
        <v>1</v>
      </c>
      <c r="F16" s="9" t="str">
        <f t="shared" si="0"/>
        <v>Super-Ligue de Lustrie</v>
      </c>
      <c r="G16" s="99">
        <v>1</v>
      </c>
      <c r="H16" s="9" t="s">
        <v>23</v>
      </c>
      <c r="I16" s="9"/>
      <c r="J16" s="9"/>
    </row>
    <row r="17" spans="1:10" ht="15.75" customHeight="1" x14ac:dyDescent="0.2">
      <c r="A17" s="9" t="s">
        <v>64</v>
      </c>
      <c r="B17" s="7">
        <v>70000</v>
      </c>
      <c r="C17" s="7">
        <v>5</v>
      </c>
      <c r="D17" s="9" t="s">
        <v>25</v>
      </c>
      <c r="E17" s="7">
        <v>0</v>
      </c>
      <c r="F17" s="9" t="str">
        <f t="shared" si="0"/>
        <v>Maîtres de la Non-Vie (Zombie), Spot de Sylvanie</v>
      </c>
      <c r="G17" s="99">
        <v>2</v>
      </c>
      <c r="H17" s="9" t="s">
        <v>65</v>
      </c>
      <c r="I17" s="9" t="s">
        <v>605</v>
      </c>
      <c r="J17" s="9"/>
    </row>
    <row r="18" spans="1:10" ht="15.75" customHeight="1" x14ac:dyDescent="0.2">
      <c r="A18" s="9" t="s">
        <v>59</v>
      </c>
      <c r="B18" s="7">
        <v>50000</v>
      </c>
      <c r="C18" s="7">
        <v>6</v>
      </c>
      <c r="D18" s="9" t="s">
        <v>25</v>
      </c>
      <c r="E18" s="7">
        <v>1</v>
      </c>
      <c r="F18" s="9" t="str">
        <f t="shared" si="0"/>
        <v>Classique du Vieux Monde</v>
      </c>
      <c r="G18" s="99">
        <v>2</v>
      </c>
      <c r="H18" s="9" t="s">
        <v>52</v>
      </c>
      <c r="I18" s="9"/>
      <c r="J18" s="9"/>
    </row>
    <row r="19" spans="1:10" ht="15.75" customHeight="1" x14ac:dyDescent="0.2">
      <c r="A19" s="9" t="s">
        <v>61</v>
      </c>
      <c r="B19" s="7">
        <v>60000</v>
      </c>
      <c r="C19" s="7">
        <v>4</v>
      </c>
      <c r="D19" s="9" t="s">
        <v>62</v>
      </c>
      <c r="E19" s="7">
        <v>1</v>
      </c>
      <c r="F19" s="9" t="str">
        <f t="shared" si="0"/>
        <v>Favoris de Khorne</v>
      </c>
      <c r="G19" s="99">
        <v>2</v>
      </c>
      <c r="H19" s="9" t="s">
        <v>29</v>
      </c>
      <c r="I19" s="9"/>
      <c r="J19" s="9"/>
    </row>
    <row r="20" spans="1:10" ht="15.75" customHeight="1" x14ac:dyDescent="0.2">
      <c r="A20" s="9" t="s">
        <v>75</v>
      </c>
      <c r="B20" s="7">
        <v>70000</v>
      </c>
      <c r="C20" s="7">
        <v>5</v>
      </c>
      <c r="D20" s="9" t="s">
        <v>25</v>
      </c>
      <c r="E20" s="7">
        <v>0</v>
      </c>
      <c r="F20" s="9" t="str">
        <f t="shared" si="0"/>
        <v>Maîtres de la Non-Vie (Zombie), Spot de Sylvanie</v>
      </c>
      <c r="G20" s="99">
        <v>1</v>
      </c>
      <c r="H20" s="9" t="s">
        <v>65</v>
      </c>
      <c r="I20" s="9" t="s">
        <v>605</v>
      </c>
      <c r="J20" s="9"/>
    </row>
    <row r="21" spans="1:10" ht="15.75" customHeight="1" x14ac:dyDescent="0.2">
      <c r="A21" s="9" t="s">
        <v>51</v>
      </c>
      <c r="B21" s="7">
        <v>50000</v>
      </c>
      <c r="C21" s="7">
        <v>5</v>
      </c>
      <c r="D21" s="9" t="s">
        <v>25</v>
      </c>
      <c r="E21" s="7">
        <v>1</v>
      </c>
      <c r="F21" s="9" t="str">
        <f t="shared" si="0"/>
        <v>Classique du Vieux Monde, Super-ligue du Bord du Monde</v>
      </c>
      <c r="G21" s="99">
        <v>1</v>
      </c>
      <c r="H21" s="9" t="s">
        <v>52</v>
      </c>
      <c r="I21" s="9" t="s">
        <v>39</v>
      </c>
      <c r="J21" s="9"/>
    </row>
    <row r="22" spans="1:10" ht="12.75" x14ac:dyDescent="0.2">
      <c r="A22" s="9" t="s">
        <v>38</v>
      </c>
      <c r="B22" s="7">
        <v>70000</v>
      </c>
      <c r="C22" s="7">
        <v>4</v>
      </c>
      <c r="D22" s="9" t="s">
        <v>22</v>
      </c>
      <c r="E22" s="7">
        <v>1</v>
      </c>
      <c r="F22" s="9" t="str">
        <f t="shared" si="0"/>
        <v>Bagarre des Terres Arides, Favoris de Khorne, Super-ligue du Bord du Monde</v>
      </c>
      <c r="G22" s="99">
        <v>1</v>
      </c>
      <c r="H22" s="9" t="s">
        <v>26</v>
      </c>
      <c r="I22" s="9" t="s">
        <v>29</v>
      </c>
      <c r="J22" s="9" t="s">
        <v>39</v>
      </c>
    </row>
    <row r="23" spans="1:10" ht="12.75" x14ac:dyDescent="0.2">
      <c r="A23" s="9" t="s">
        <v>40</v>
      </c>
      <c r="B23" s="7">
        <v>70000</v>
      </c>
      <c r="C23" s="7">
        <v>4</v>
      </c>
      <c r="D23" s="9" t="s">
        <v>22</v>
      </c>
      <c r="E23" s="7">
        <v>1</v>
      </c>
      <c r="F23" s="9" t="str">
        <f t="shared" si="0"/>
        <v>Bagarre des Terres Arides, Favoris de Nurgle, Super-ligue du Bord du Monde</v>
      </c>
      <c r="G23" s="99">
        <v>1</v>
      </c>
      <c r="H23" s="9" t="s">
        <v>26</v>
      </c>
      <c r="I23" s="9" t="s">
        <v>31</v>
      </c>
      <c r="J23" s="9" t="s">
        <v>39</v>
      </c>
    </row>
    <row r="24" spans="1:10" ht="12.75" x14ac:dyDescent="0.2">
      <c r="A24" s="9" t="s">
        <v>41</v>
      </c>
      <c r="B24" s="7">
        <v>70000</v>
      </c>
      <c r="C24" s="7">
        <v>4</v>
      </c>
      <c r="D24" s="9" t="s">
        <v>22</v>
      </c>
      <c r="E24" s="7">
        <v>1</v>
      </c>
      <c r="F24" s="9" t="str">
        <f t="shared" si="0"/>
        <v>Bagarre des Terres Arides, Favoris de Slaanesh, Super-ligue du Bord du Monde</v>
      </c>
      <c r="G24" s="99">
        <v>1</v>
      </c>
      <c r="H24" s="9" t="s">
        <v>26</v>
      </c>
      <c r="I24" s="9" t="s">
        <v>33</v>
      </c>
      <c r="J24" s="9" t="s">
        <v>39</v>
      </c>
    </row>
    <row r="25" spans="1:10" ht="12.75" x14ac:dyDescent="0.2">
      <c r="A25" s="9" t="s">
        <v>42</v>
      </c>
      <c r="B25" s="7">
        <v>70000</v>
      </c>
      <c r="C25" s="7">
        <v>4</v>
      </c>
      <c r="D25" s="9" t="s">
        <v>22</v>
      </c>
      <c r="E25" s="7">
        <v>1</v>
      </c>
      <c r="F25" s="9" t="str">
        <f t="shared" si="0"/>
        <v>Bagarre des Terres Arides, Favoris de Tzeentch, Super-ligue du Bord du Monde</v>
      </c>
      <c r="G25" s="99">
        <v>1</v>
      </c>
      <c r="H25" s="9" t="s">
        <v>26</v>
      </c>
      <c r="I25" s="9" t="s">
        <v>35</v>
      </c>
      <c r="J25" s="9" t="s">
        <v>39</v>
      </c>
    </row>
    <row r="26" spans="1:10" ht="12.75" x14ac:dyDescent="0.2">
      <c r="A26" s="9" t="s">
        <v>43</v>
      </c>
      <c r="B26" s="7">
        <v>70000</v>
      </c>
      <c r="C26" s="7">
        <v>4</v>
      </c>
      <c r="D26" s="9" t="s">
        <v>22</v>
      </c>
      <c r="E26" s="7">
        <v>1</v>
      </c>
      <c r="F26" s="9" t="str">
        <f t="shared" si="0"/>
        <v>Bagarre des Terres Arides, Favoris du Chaos Universel, Super-ligue du Bord du Monde</v>
      </c>
      <c r="G26" s="99">
        <v>1</v>
      </c>
      <c r="H26" s="9" t="s">
        <v>26</v>
      </c>
      <c r="I26" s="9" t="s">
        <v>37</v>
      </c>
      <c r="J26" s="9" t="s">
        <v>39</v>
      </c>
    </row>
    <row r="27" spans="1:10" ht="12.75" x14ac:dyDescent="0.2">
      <c r="A27" s="9" t="s">
        <v>60</v>
      </c>
      <c r="B27" s="7">
        <v>70000</v>
      </c>
      <c r="C27" s="7">
        <v>5</v>
      </c>
      <c r="D27" s="9" t="s">
        <v>25</v>
      </c>
      <c r="E27" s="7">
        <v>1</v>
      </c>
      <c r="F27" s="9" t="str">
        <f t="shared" si="0"/>
        <v>Classique du Vieux Monde</v>
      </c>
      <c r="G27" s="99">
        <v>3</v>
      </c>
      <c r="H27" s="9" t="s">
        <v>52</v>
      </c>
      <c r="I27" s="9"/>
      <c r="J27" s="9"/>
    </row>
    <row r="28" spans="1:10" ht="12.75" x14ac:dyDescent="0.2">
      <c r="A28" s="9" t="s">
        <v>66</v>
      </c>
      <c r="B28" s="7">
        <v>60000</v>
      </c>
      <c r="C28" s="7">
        <v>6</v>
      </c>
      <c r="D28" s="9" t="s">
        <v>67</v>
      </c>
      <c r="E28" s="7">
        <v>1</v>
      </c>
      <c r="F28" s="9" t="str">
        <f t="shared" si="0"/>
        <v>Favoris de Khorne</v>
      </c>
      <c r="G28" s="99">
        <v>1</v>
      </c>
      <c r="H28" s="9" t="s">
        <v>29</v>
      </c>
      <c r="I28" s="9"/>
      <c r="J28" s="9"/>
    </row>
    <row r="29" spans="1:10" ht="12.75" x14ac:dyDescent="0.2">
      <c r="A29" s="9" t="s">
        <v>69</v>
      </c>
      <c r="B29" s="7">
        <v>60000</v>
      </c>
      <c r="C29" s="7">
        <v>6</v>
      </c>
      <c r="D29" s="9" t="s">
        <v>67</v>
      </c>
      <c r="E29" s="7">
        <v>1</v>
      </c>
      <c r="F29" s="9" t="str">
        <f t="shared" si="0"/>
        <v>Favoris du Chaos Universel</v>
      </c>
      <c r="G29" s="99">
        <v>1</v>
      </c>
      <c r="H29" s="9" t="s">
        <v>37</v>
      </c>
      <c r="I29" s="9"/>
      <c r="J29" s="9"/>
    </row>
    <row r="30" spans="1:10" ht="12.75" x14ac:dyDescent="0.2">
      <c r="A30" s="9" t="s">
        <v>68</v>
      </c>
      <c r="B30" s="7">
        <v>60000</v>
      </c>
      <c r="C30" s="7">
        <v>6</v>
      </c>
      <c r="D30" s="9" t="s">
        <v>67</v>
      </c>
      <c r="E30" s="7">
        <v>1</v>
      </c>
      <c r="F30" s="9" t="str">
        <f t="shared" si="0"/>
        <v>Classique du Vieux Monde</v>
      </c>
      <c r="G30" s="99">
        <v>1</v>
      </c>
      <c r="H30" s="9" t="s">
        <v>52</v>
      </c>
      <c r="I30" s="9"/>
      <c r="J30" s="9"/>
    </row>
    <row r="31" spans="1:10" ht="12.75" x14ac:dyDescent="0.2">
      <c r="A31" s="9" t="s">
        <v>70</v>
      </c>
      <c r="B31" s="7">
        <v>70000</v>
      </c>
      <c r="C31" s="7">
        <v>4</v>
      </c>
      <c r="D31" s="9" t="s">
        <v>25</v>
      </c>
      <c r="E31" s="7">
        <v>0</v>
      </c>
      <c r="F31" s="9" t="str">
        <f t="shared" si="0"/>
        <v>Favoris de Nurgle</v>
      </c>
      <c r="G31" s="99">
        <v>2</v>
      </c>
      <c r="H31" s="9" t="s">
        <v>31</v>
      </c>
      <c r="I31" s="9"/>
      <c r="J31" s="9"/>
    </row>
    <row r="32" spans="1:10" ht="12.75" x14ac:dyDescent="0.2">
      <c r="A32" s="9" t="s">
        <v>71</v>
      </c>
      <c r="B32" s="7">
        <v>70000</v>
      </c>
      <c r="C32" s="7">
        <v>3</v>
      </c>
      <c r="D32" s="9" t="s">
        <v>25</v>
      </c>
      <c r="E32" s="7">
        <v>1</v>
      </c>
      <c r="F32" s="9" t="str">
        <f t="shared" si="0"/>
        <v>Bagarre des Terres Arides, Linemen à Vil Prix, Classique du Vieux Monde</v>
      </c>
      <c r="G32" s="99">
        <v>3</v>
      </c>
      <c r="H32" s="9" t="s">
        <v>26</v>
      </c>
      <c r="I32" s="9" t="s">
        <v>72</v>
      </c>
      <c r="J32" s="9" t="s">
        <v>52</v>
      </c>
    </row>
    <row r="33" spans="1:10" ht="12.75" x14ac:dyDescent="0.2">
      <c r="A33" s="9" t="s">
        <v>74</v>
      </c>
      <c r="B33" s="7">
        <v>60000</v>
      </c>
      <c r="C33" s="7">
        <v>6</v>
      </c>
      <c r="D33" s="9" t="s">
        <v>25</v>
      </c>
      <c r="E33" s="7">
        <v>1</v>
      </c>
      <c r="F33" s="9" t="str">
        <f t="shared" si="0"/>
        <v>Bagarre des Terres Arides</v>
      </c>
      <c r="G33" s="99">
        <v>2</v>
      </c>
      <c r="H33" s="9" t="s">
        <v>26</v>
      </c>
      <c r="I33" s="9"/>
      <c r="J33" s="9"/>
    </row>
    <row r="34" spans="1:10" ht="12.75" x14ac:dyDescent="0.2">
      <c r="A34" s="9" t="s">
        <v>24</v>
      </c>
      <c r="B34" s="7">
        <v>60000</v>
      </c>
      <c r="C34" s="7">
        <v>3</v>
      </c>
      <c r="D34" s="9" t="s">
        <v>25</v>
      </c>
      <c r="E34" s="7">
        <v>1</v>
      </c>
      <c r="F34" s="9" t="str">
        <f t="shared" si="0"/>
        <v>Bagarre des Terres Arides, Chantage et Corruption</v>
      </c>
      <c r="G34" s="99">
        <v>2</v>
      </c>
      <c r="H34" s="9" t="s">
        <v>26</v>
      </c>
      <c r="I34" s="9" t="s">
        <v>27</v>
      </c>
      <c r="J34" s="9"/>
    </row>
    <row r="35" spans="1:10" ht="12.75" x14ac:dyDescent="0.2">
      <c r="A35" s="9" t="s">
        <v>44</v>
      </c>
      <c r="B35" s="7">
        <v>70000</v>
      </c>
      <c r="C35" s="7">
        <v>10</v>
      </c>
      <c r="D35" s="9" t="s">
        <v>25</v>
      </c>
      <c r="E35" s="7">
        <v>1</v>
      </c>
      <c r="F35" s="9" t="str">
        <f t="shared" si="0"/>
        <v>Favoris de Khorne</v>
      </c>
      <c r="G35" s="99">
        <v>3</v>
      </c>
      <c r="H35" s="9" t="s">
        <v>29</v>
      </c>
      <c r="I35" s="9"/>
      <c r="J35" s="9"/>
    </row>
    <row r="36" spans="1:10" ht="12.75" x14ac:dyDescent="0.2">
      <c r="A36" s="9" t="s">
        <v>45</v>
      </c>
      <c r="B36" s="7">
        <v>70000</v>
      </c>
      <c r="C36" s="7">
        <v>10</v>
      </c>
      <c r="D36" s="9" t="s">
        <v>25</v>
      </c>
      <c r="E36" s="7">
        <v>1</v>
      </c>
      <c r="F36" s="9" t="str">
        <f t="shared" si="0"/>
        <v>Favoris de Nurgle</v>
      </c>
      <c r="G36" s="99">
        <v>3</v>
      </c>
      <c r="H36" s="9" t="s">
        <v>31</v>
      </c>
      <c r="I36" s="9"/>
      <c r="J36" s="9"/>
    </row>
    <row r="37" spans="1:10" ht="12.75" x14ac:dyDescent="0.2">
      <c r="A37" s="9" t="s">
        <v>46</v>
      </c>
      <c r="B37" s="7">
        <v>70000</v>
      </c>
      <c r="C37" s="7">
        <v>10</v>
      </c>
      <c r="D37" s="9" t="s">
        <v>25</v>
      </c>
      <c r="E37" s="7">
        <v>1</v>
      </c>
      <c r="F37" s="9" t="str">
        <f t="shared" si="0"/>
        <v>Favoris de Slaanesh</v>
      </c>
      <c r="G37" s="99">
        <v>3</v>
      </c>
      <c r="H37" s="9" t="s">
        <v>33</v>
      </c>
      <c r="I37" s="9"/>
      <c r="J37" s="9"/>
    </row>
    <row r="38" spans="1:10" ht="12.75" x14ac:dyDescent="0.2">
      <c r="A38" s="9" t="s">
        <v>47</v>
      </c>
      <c r="B38" s="7">
        <v>70000</v>
      </c>
      <c r="C38" s="7">
        <v>10</v>
      </c>
      <c r="D38" s="9" t="s">
        <v>25</v>
      </c>
      <c r="E38" s="7">
        <v>1</v>
      </c>
      <c r="F38" s="9" t="str">
        <f t="shared" si="0"/>
        <v>Favoris de Tzeentch</v>
      </c>
      <c r="G38" s="99">
        <v>3</v>
      </c>
      <c r="H38" s="9" t="s">
        <v>35</v>
      </c>
      <c r="I38" s="9"/>
      <c r="J38" s="9"/>
    </row>
    <row r="39" spans="1:10" ht="12.75" x14ac:dyDescent="0.2">
      <c r="A39" s="9" t="s">
        <v>48</v>
      </c>
      <c r="B39" s="7">
        <v>70000</v>
      </c>
      <c r="C39" s="7">
        <v>10</v>
      </c>
      <c r="D39" s="9" t="s">
        <v>25</v>
      </c>
      <c r="E39" s="7">
        <v>1</v>
      </c>
      <c r="F39" s="9" t="str">
        <f t="shared" si="0"/>
        <v>Favoris du Chaos Universel</v>
      </c>
      <c r="G39" s="99">
        <v>3</v>
      </c>
      <c r="H39" s="9" t="s">
        <v>37</v>
      </c>
      <c r="I39" s="9"/>
      <c r="J39" s="9"/>
    </row>
    <row r="40" spans="1:10" ht="12.75" x14ac:dyDescent="0.2">
      <c r="A40" s="9" t="s">
        <v>80</v>
      </c>
      <c r="B40" s="7">
        <v>70000</v>
      </c>
      <c r="C40" s="7">
        <v>4</v>
      </c>
      <c r="D40" s="9" t="s">
        <v>22</v>
      </c>
      <c r="E40" s="7">
        <v>0</v>
      </c>
      <c r="F40" s="9" t="str">
        <f t="shared" si="0"/>
        <v>Spot de Sylvanie</v>
      </c>
      <c r="G40" s="99">
        <v>2</v>
      </c>
      <c r="H40" s="9" t="s">
        <v>605</v>
      </c>
      <c r="I40" s="9"/>
      <c r="J40" s="9"/>
    </row>
    <row r="41" spans="1:10" ht="12.75" x14ac:dyDescent="0.2">
      <c r="A41" s="9" t="s">
        <v>76</v>
      </c>
      <c r="B41" s="7">
        <v>50000</v>
      </c>
      <c r="C41" s="7">
        <v>5</v>
      </c>
      <c r="D41" s="9" t="s">
        <v>25</v>
      </c>
      <c r="E41" s="7">
        <v>1</v>
      </c>
      <c r="F41" s="9" t="str">
        <f t="shared" si="0"/>
        <v>Défi des Bas-Fonds</v>
      </c>
      <c r="G41" s="99">
        <v>1</v>
      </c>
      <c r="H41" s="9" t="s">
        <v>55</v>
      </c>
      <c r="I41" s="9"/>
      <c r="J41" s="9"/>
    </row>
    <row r="42" spans="1:10" ht="12.75" x14ac:dyDescent="0.2">
      <c r="A42" s="9" t="s">
        <v>77</v>
      </c>
      <c r="B42" s="7">
        <v>50000</v>
      </c>
      <c r="C42" s="7">
        <v>4</v>
      </c>
      <c r="D42" s="9" t="s">
        <v>78</v>
      </c>
      <c r="E42" s="7">
        <v>1</v>
      </c>
      <c r="F42" s="9" t="str">
        <f t="shared" si="0"/>
        <v>Super-Ligue de Lustrie</v>
      </c>
      <c r="G42" s="99">
        <v>2</v>
      </c>
      <c r="H42" s="9" t="s">
        <v>23</v>
      </c>
      <c r="I42" s="9"/>
      <c r="J42" s="9"/>
    </row>
    <row r="43" spans="1:10" ht="12.75" x14ac:dyDescent="0.2">
      <c r="A43" s="9" t="s">
        <v>79</v>
      </c>
      <c r="B43" s="7">
        <v>60000</v>
      </c>
      <c r="C43" s="7">
        <v>6</v>
      </c>
      <c r="D43" s="9" t="s">
        <v>25</v>
      </c>
      <c r="E43" s="7">
        <v>1</v>
      </c>
      <c r="F43" s="9" t="str">
        <f t="shared" si="0"/>
        <v>Chantage et Corruption, Linemen à Vil Prix, Défi des Bas-Fonds</v>
      </c>
      <c r="G43" s="99">
        <v>3</v>
      </c>
      <c r="H43" s="9" t="s">
        <v>27</v>
      </c>
      <c r="I43" s="9" t="s">
        <v>72</v>
      </c>
      <c r="J43" s="9" t="s">
        <v>55</v>
      </c>
    </row>
    <row r="44" spans="1:10" ht="12.75" x14ac:dyDescent="0.2">
      <c r="A44" s="9" t="s">
        <v>53</v>
      </c>
      <c r="B44" s="7">
        <v>50000</v>
      </c>
      <c r="C44" s="7">
        <v>4</v>
      </c>
      <c r="D44" s="9" t="s">
        <v>25</v>
      </c>
      <c r="E44" s="7">
        <v>1</v>
      </c>
      <c r="F44" s="9" t="str">
        <f t="shared" si="0"/>
        <v>Ligue des Royaumes Elfiques</v>
      </c>
      <c r="G44" s="99">
        <v>2</v>
      </c>
      <c r="H44" s="9" t="s">
        <v>50</v>
      </c>
      <c r="I44" s="9"/>
      <c r="J44" s="9"/>
    </row>
    <row r="45" spans="1:10" ht="12.75" x14ac:dyDescent="0.2">
      <c r="A45" s="9" t="s">
        <v>82</v>
      </c>
      <c r="B45" s="7">
        <v>60000</v>
      </c>
      <c r="C45" s="7">
        <v>5</v>
      </c>
      <c r="D45" s="9" t="s">
        <v>775</v>
      </c>
      <c r="E45" s="7">
        <v>1</v>
      </c>
      <c r="F45" s="9" t="str">
        <f t="shared" si="0"/>
        <v>Spot de Sylvanie, Seigneur Vampire</v>
      </c>
      <c r="G45" s="99">
        <v>2</v>
      </c>
      <c r="H45" s="38" t="s">
        <v>605</v>
      </c>
      <c r="I45" s="9" t="s">
        <v>585</v>
      </c>
      <c r="J45" s="9"/>
    </row>
    <row r="46" spans="1:10" ht="15.75" customHeight="1" x14ac:dyDescent="0.2">
      <c r="B46" s="9"/>
      <c r="C46" s="9"/>
      <c r="D46" s="9"/>
      <c r="E46" s="9"/>
      <c r="F46" s="9"/>
      <c r="G46" s="11"/>
    </row>
  </sheetData>
  <sortState xmlns:xlrd2="http://schemas.microsoft.com/office/spreadsheetml/2017/richdata2" ref="A2:J45">
    <sortCondition ref="A2:A45"/>
  </sortState>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5576-2F7C-4917-8075-A6C86A68A19E}">
  <sheetPr>
    <tabColor theme="1"/>
    <outlinePr summaryBelow="0" summaryRight="0"/>
  </sheetPr>
  <dimension ref="A1:R268"/>
  <sheetViews>
    <sheetView workbookViewId="0">
      <pane xSplit="3" ySplit="1" topLeftCell="D2" activePane="bottomRight" state="frozen"/>
      <selection activeCell="C14" sqref="C14"/>
      <selection pane="topRight" activeCell="C14" sqref="C14"/>
      <selection pane="bottomLeft" activeCell="C14" sqref="C14"/>
      <selection pane="bottomRight" activeCell="G147" sqref="G147"/>
    </sheetView>
  </sheetViews>
  <sheetFormatPr baseColWidth="10" defaultColWidth="12.7109375" defaultRowHeight="15.75" customHeight="1" x14ac:dyDescent="0.2"/>
  <cols>
    <col min="1" max="1" width="30.140625" style="6" bestFit="1" customWidth="1"/>
    <col min="2" max="2" width="27.140625" style="11" bestFit="1" customWidth="1"/>
    <col min="3" max="3" width="24.5703125" style="11" bestFit="1" customWidth="1"/>
    <col min="4" max="4" width="12.7109375" style="6"/>
    <col min="5" max="5" width="8.85546875" style="6" customWidth="1"/>
    <col min="6" max="6" width="3.42578125" style="6" customWidth="1"/>
    <col min="7" max="7" width="3" style="6" customWidth="1"/>
    <col min="8" max="9" width="3.28515625" style="6" customWidth="1"/>
    <col min="10" max="10" width="4.28515625" style="6" bestFit="1" customWidth="1"/>
    <col min="11" max="11" width="106" style="11" bestFit="1" customWidth="1"/>
    <col min="12" max="12" width="8" style="6" bestFit="1" customWidth="1"/>
    <col min="13" max="13" width="6.85546875" style="6" bestFit="1" customWidth="1"/>
    <col min="14" max="14" width="6.140625" style="6" bestFit="1" customWidth="1"/>
    <col min="15" max="15" width="6.5703125" style="6" bestFit="1" customWidth="1"/>
    <col min="16" max="16" width="8.85546875" style="6" bestFit="1" customWidth="1"/>
    <col min="17" max="16384" width="12.7109375" style="6"/>
  </cols>
  <sheetData>
    <row r="1" spans="1:18" ht="12.75" x14ac:dyDescent="0.2">
      <c r="A1" s="10" t="s">
        <v>496</v>
      </c>
      <c r="B1" s="10" t="s">
        <v>11</v>
      </c>
      <c r="C1" s="10" t="s">
        <v>84</v>
      </c>
      <c r="D1" s="5" t="s">
        <v>85</v>
      </c>
      <c r="E1" s="5" t="s">
        <v>86</v>
      </c>
      <c r="F1" s="5" t="s">
        <v>87</v>
      </c>
      <c r="G1" s="5" t="s">
        <v>4</v>
      </c>
      <c r="H1" s="5" t="s">
        <v>5</v>
      </c>
      <c r="I1" s="5" t="s">
        <v>6</v>
      </c>
      <c r="J1" s="5" t="s">
        <v>7</v>
      </c>
      <c r="K1" s="10" t="s">
        <v>88</v>
      </c>
      <c r="L1" s="5" t="s">
        <v>89</v>
      </c>
      <c r="M1" s="5" t="s">
        <v>90</v>
      </c>
      <c r="N1" s="5" t="s">
        <v>91</v>
      </c>
      <c r="O1" s="5" t="s">
        <v>92</v>
      </c>
      <c r="P1" s="5" t="s">
        <v>93</v>
      </c>
      <c r="Q1" s="5" t="s">
        <v>94</v>
      </c>
      <c r="R1" s="5" t="s">
        <v>95</v>
      </c>
    </row>
    <row r="2" spans="1:18" ht="12.75" x14ac:dyDescent="0.2">
      <c r="A2" s="6" t="str">
        <f>B2&amp;"_"&amp;COUNTIF($B$2:B2,B2)</f>
        <v>Amazones_1</v>
      </c>
      <c r="B2" s="9" t="s">
        <v>21</v>
      </c>
      <c r="C2" s="9" t="s">
        <v>562</v>
      </c>
      <c r="D2" s="7">
        <v>50000</v>
      </c>
      <c r="E2" s="7">
        <v>16</v>
      </c>
      <c r="F2" s="7">
        <v>6</v>
      </c>
      <c r="G2" s="7">
        <v>3</v>
      </c>
      <c r="H2" s="8">
        <v>3</v>
      </c>
      <c r="I2" s="8">
        <v>4</v>
      </c>
      <c r="J2" s="8">
        <v>8</v>
      </c>
      <c r="K2" s="9" t="s">
        <v>97</v>
      </c>
      <c r="L2" s="7">
        <v>1</v>
      </c>
      <c r="M2" s="7">
        <v>2</v>
      </c>
      <c r="N2" s="7">
        <v>2</v>
      </c>
      <c r="O2" s="7">
        <v>0</v>
      </c>
      <c r="P2" s="7">
        <v>0</v>
      </c>
      <c r="Q2" s="7" t="str">
        <f>_xlfn.CONCAT(_xlfn.CONCAT(_xlfn.CONCAT(_xlfn.CONCAT(IF(L2 = 1, "G", ""), IF(M2 = 1, "A", "")), IF(N2 = 1, "F", "")),IF(O2 = 1, "P", "")),IF(P2 = 1, "M", ""))</f>
        <v>G</v>
      </c>
      <c r="R2" s="7" t="str">
        <f>_xlfn.CONCAT(_xlfn.CONCAT(_xlfn.CONCAT(_xlfn.CONCAT(IF(L2 = 2, "G", ""), IF(M2 = 2, "A", "")), IF(N2 = 2, "F", "")),IF(O2 = 2, "P", "")),IF(P2 = 2, "M", ""))</f>
        <v>AF</v>
      </c>
    </row>
    <row r="3" spans="1:18" ht="12.75" x14ac:dyDescent="0.2">
      <c r="A3" s="6" t="str">
        <f>B3&amp;"_"&amp;COUNTIF($B$2:B3,B3)</f>
        <v>Amazones_2</v>
      </c>
      <c r="B3" s="9" t="s">
        <v>21</v>
      </c>
      <c r="C3" s="9" t="s">
        <v>568</v>
      </c>
      <c r="D3" s="7">
        <v>110000</v>
      </c>
      <c r="E3" s="7">
        <v>2</v>
      </c>
      <c r="F3" s="7">
        <v>6</v>
      </c>
      <c r="G3" s="7">
        <v>4</v>
      </c>
      <c r="H3" s="8">
        <v>3</v>
      </c>
      <c r="I3" s="8">
        <v>5</v>
      </c>
      <c r="J3" s="8">
        <v>9</v>
      </c>
      <c r="K3" s="9" t="s">
        <v>567</v>
      </c>
      <c r="L3" s="7">
        <v>1</v>
      </c>
      <c r="M3" s="7">
        <v>2</v>
      </c>
      <c r="N3" s="7">
        <v>1</v>
      </c>
      <c r="O3" s="7">
        <v>0</v>
      </c>
      <c r="P3" s="7">
        <v>0</v>
      </c>
      <c r="Q3" s="7" t="str">
        <f>_xlfn.CONCAT(_xlfn.CONCAT(_xlfn.CONCAT(_xlfn.CONCAT(IF(L3 = 1, "G", ""), IF(M3 = 1, "A", "")), IF(N3 = 1, "F", "")),IF(O3 = 1, "P", "")),IF(P3 = 1, "M", ""))</f>
        <v>GF</v>
      </c>
      <c r="R3" s="7" t="str">
        <f>_xlfn.CONCAT(_xlfn.CONCAT(_xlfn.CONCAT(_xlfn.CONCAT(IF(L3 = 2, "G", ""), IF(M3 = 2, "A", "")), IF(N3 = 2, "F", "")),IF(O3 = 2, "P", "")),IF(P3 = 2, "M", ""))</f>
        <v>A</v>
      </c>
    </row>
    <row r="4" spans="1:18" ht="12.75" x14ac:dyDescent="0.2">
      <c r="A4" s="6" t="str">
        <f>B4&amp;"_"&amp;COUNTIF($B$2:B4,B4)</f>
        <v>Amazones_3</v>
      </c>
      <c r="B4" s="9" t="s">
        <v>21</v>
      </c>
      <c r="C4" s="9" t="s">
        <v>563</v>
      </c>
      <c r="D4" s="7">
        <v>90000</v>
      </c>
      <c r="E4" s="7">
        <v>2</v>
      </c>
      <c r="F4" s="7">
        <v>7</v>
      </c>
      <c r="G4" s="7">
        <v>3</v>
      </c>
      <c r="H4" s="8">
        <v>3</v>
      </c>
      <c r="I4" s="8">
        <v>5</v>
      </c>
      <c r="J4" s="8">
        <v>8</v>
      </c>
      <c r="K4" s="9" t="s">
        <v>565</v>
      </c>
      <c r="L4" s="7">
        <v>1</v>
      </c>
      <c r="M4" s="7">
        <v>1</v>
      </c>
      <c r="N4" s="7">
        <v>2</v>
      </c>
      <c r="O4" s="7">
        <v>0</v>
      </c>
      <c r="P4" s="7">
        <v>0</v>
      </c>
      <c r="Q4" s="7" t="str">
        <f>_xlfn.CONCAT(_xlfn.CONCAT(_xlfn.CONCAT(_xlfn.CONCAT(IF(L4 = 1, "G", ""), IF(M4 = 1, "A", "")), IF(N4 = 1, "F", "")),IF(O4 = 1, "P", "")),IF(P4 = 1, "M", ""))</f>
        <v>GA</v>
      </c>
      <c r="R4" s="7" t="str">
        <f>_xlfn.CONCAT(_xlfn.CONCAT(_xlfn.CONCAT(_xlfn.CONCAT(IF(L4 = 2, "G", ""), IF(M4 = 2, "A", "")), IF(N4 = 2, "F", "")),IF(O4 = 2, "P", "")),IF(P4 = 2, "M", ""))</f>
        <v>F</v>
      </c>
    </row>
    <row r="5" spans="1:18" ht="12.75" x14ac:dyDescent="0.2">
      <c r="A5" s="6" t="str">
        <f>B5&amp;"_"&amp;COUNTIF($B$2:B5,B5)</f>
        <v>Amazones_4</v>
      </c>
      <c r="B5" s="9" t="s">
        <v>21</v>
      </c>
      <c r="C5" s="9" t="s">
        <v>564</v>
      </c>
      <c r="D5" s="7">
        <v>80000</v>
      </c>
      <c r="E5" s="7">
        <v>2</v>
      </c>
      <c r="F5" s="7">
        <v>6</v>
      </c>
      <c r="G5" s="7">
        <v>3</v>
      </c>
      <c r="H5" s="8">
        <v>3</v>
      </c>
      <c r="I5" s="8">
        <v>3</v>
      </c>
      <c r="J5" s="8">
        <v>8</v>
      </c>
      <c r="K5" s="9" t="s">
        <v>566</v>
      </c>
      <c r="L5" s="7">
        <v>1</v>
      </c>
      <c r="M5" s="7">
        <v>2</v>
      </c>
      <c r="N5" s="7">
        <v>2</v>
      </c>
      <c r="O5" s="7">
        <v>1</v>
      </c>
      <c r="P5" s="7">
        <v>0</v>
      </c>
      <c r="Q5" s="7" t="str">
        <f>_xlfn.CONCAT(_xlfn.CONCAT(_xlfn.CONCAT(_xlfn.CONCAT(IF(L5 = 1, "G", ""), IF(M5 = 1, "A", "")), IF(N5 = 1, "F", "")),IF(O5 = 1, "P", "")),IF(P5 = 1, "M", ""))</f>
        <v>GP</v>
      </c>
      <c r="R5" s="7" t="str">
        <f>_xlfn.CONCAT(_xlfn.CONCAT(_xlfn.CONCAT(_xlfn.CONCAT(IF(L5 = 2, "G", ""), IF(M5 = 2, "A", "")), IF(N5 = 2, "F", "")),IF(O5 = 2, "P", "")),IF(P5 = 2, "M", ""))</f>
        <v>AF</v>
      </c>
    </row>
    <row r="6" spans="1:18" ht="12.75" x14ac:dyDescent="0.2">
      <c r="A6" s="6" t="str">
        <f>B6&amp;"_"&amp;COUNTIF($B$2:B6,B6)</f>
        <v>Orques Noirs_1</v>
      </c>
      <c r="B6" s="9" t="s">
        <v>24</v>
      </c>
      <c r="C6" s="9" t="s">
        <v>98</v>
      </c>
      <c r="D6" s="7">
        <v>90000</v>
      </c>
      <c r="E6" s="7">
        <v>6</v>
      </c>
      <c r="F6" s="7">
        <v>4</v>
      </c>
      <c r="G6" s="7">
        <v>4</v>
      </c>
      <c r="H6" s="8">
        <v>4</v>
      </c>
      <c r="I6" s="8">
        <v>5</v>
      </c>
      <c r="J6" s="8">
        <v>10</v>
      </c>
      <c r="K6" s="9" t="s">
        <v>99</v>
      </c>
      <c r="L6" s="7">
        <v>1</v>
      </c>
      <c r="M6" s="7">
        <v>2</v>
      </c>
      <c r="N6" s="7">
        <v>1</v>
      </c>
      <c r="O6" s="7">
        <v>2</v>
      </c>
      <c r="P6" s="7">
        <v>0</v>
      </c>
      <c r="Q6" s="7" t="str">
        <f t="shared" ref="Q6:Q66" si="0">_xlfn.CONCAT(_xlfn.CONCAT(_xlfn.CONCAT(_xlfn.CONCAT(IF(L6 = 1, "G", ""), IF(M6 = 1, "A", "")), IF(N6 = 1, "F", "")),IF(O6 = 1, "P", "")),IF(P6 = 1, "M", ""))</f>
        <v>GF</v>
      </c>
      <c r="R6" s="7" t="str">
        <f t="shared" ref="R6:R66" si="1">_xlfn.CONCAT(_xlfn.CONCAT(_xlfn.CONCAT(_xlfn.CONCAT(IF(L6 = 2, "G", ""), IF(M6 = 2, "A", "")), IF(N6 = 2, "F", "")),IF(O6 = 2, "P", "")),IF(P6 = 2, "M", ""))</f>
        <v>AP</v>
      </c>
    </row>
    <row r="7" spans="1:18" ht="12.75" x14ac:dyDescent="0.2">
      <c r="A7" s="6" t="str">
        <f>B7&amp;"_"&amp;COUNTIF($B$2:B7,B7)</f>
        <v>Orques Noirs_2</v>
      </c>
      <c r="B7" s="9" t="s">
        <v>24</v>
      </c>
      <c r="C7" s="9" t="s">
        <v>734</v>
      </c>
      <c r="D7" s="7">
        <v>45000</v>
      </c>
      <c r="E7" s="7">
        <v>12</v>
      </c>
      <c r="F7" s="7">
        <v>6</v>
      </c>
      <c r="G7" s="7">
        <v>2</v>
      </c>
      <c r="H7" s="8">
        <v>3</v>
      </c>
      <c r="I7" s="8">
        <v>4</v>
      </c>
      <c r="J7" s="8">
        <v>8</v>
      </c>
      <c r="K7" s="9" t="s">
        <v>100</v>
      </c>
      <c r="L7" s="7">
        <v>2</v>
      </c>
      <c r="M7" s="7">
        <v>1</v>
      </c>
      <c r="N7" s="7">
        <v>2</v>
      </c>
      <c r="O7" s="7">
        <v>2</v>
      </c>
      <c r="P7" s="7">
        <v>0</v>
      </c>
      <c r="Q7" s="7" t="str">
        <f t="shared" si="0"/>
        <v>A</v>
      </c>
      <c r="R7" s="7" t="str">
        <f t="shared" si="1"/>
        <v>GFP</v>
      </c>
    </row>
    <row r="8" spans="1:18" ht="12.75" x14ac:dyDescent="0.2">
      <c r="A8" s="6" t="str">
        <f>B8&amp;"_"&amp;COUNTIF($B$2:B8,B8)</f>
        <v>Orques Noirs_3</v>
      </c>
      <c r="B8" s="9" t="s">
        <v>24</v>
      </c>
      <c r="C8" s="9" t="s">
        <v>101</v>
      </c>
      <c r="D8" s="7">
        <v>115000</v>
      </c>
      <c r="E8" s="7">
        <v>1</v>
      </c>
      <c r="F8" s="7">
        <v>4</v>
      </c>
      <c r="G8" s="7">
        <v>5</v>
      </c>
      <c r="H8" s="8">
        <v>5</v>
      </c>
      <c r="I8" s="8">
        <v>5</v>
      </c>
      <c r="J8" s="8">
        <v>10</v>
      </c>
      <c r="K8" s="9" t="s">
        <v>102</v>
      </c>
      <c r="L8" s="7">
        <v>2</v>
      </c>
      <c r="M8" s="7">
        <v>2</v>
      </c>
      <c r="N8" s="7">
        <v>1</v>
      </c>
      <c r="O8" s="7">
        <v>2</v>
      </c>
      <c r="P8" s="7">
        <v>0</v>
      </c>
      <c r="Q8" s="7" t="str">
        <f t="shared" si="0"/>
        <v>F</v>
      </c>
      <c r="R8" s="7" t="str">
        <f t="shared" si="1"/>
        <v>GAP</v>
      </c>
    </row>
    <row r="9" spans="1:18" ht="12.75" x14ac:dyDescent="0.2">
      <c r="A9" s="6" t="str">
        <f>B9&amp;"_"&amp;COUNTIF($B$2:B9,B9)</f>
        <v>Elus du Chaos (Khorne)_1</v>
      </c>
      <c r="B9" s="9" t="s">
        <v>28</v>
      </c>
      <c r="C9" s="9" t="s">
        <v>735</v>
      </c>
      <c r="D9" s="7">
        <v>60000</v>
      </c>
      <c r="E9" s="7">
        <v>16</v>
      </c>
      <c r="F9" s="7">
        <v>6</v>
      </c>
      <c r="G9" s="7">
        <v>3</v>
      </c>
      <c r="H9" s="8">
        <v>3</v>
      </c>
      <c r="I9" s="8">
        <v>4</v>
      </c>
      <c r="J9" s="8">
        <v>9</v>
      </c>
      <c r="K9" s="9" t="s">
        <v>103</v>
      </c>
      <c r="L9" s="7">
        <v>1</v>
      </c>
      <c r="M9" s="7">
        <v>2</v>
      </c>
      <c r="N9" s="7">
        <v>1</v>
      </c>
      <c r="O9" s="7">
        <v>2</v>
      </c>
      <c r="P9" s="7">
        <v>1</v>
      </c>
      <c r="Q9" s="7" t="str">
        <f t="shared" si="0"/>
        <v>GFM</v>
      </c>
      <c r="R9" s="7" t="str">
        <f t="shared" si="1"/>
        <v>AP</v>
      </c>
    </row>
    <row r="10" spans="1:18" ht="12.75" x14ac:dyDescent="0.2">
      <c r="A10" s="6" t="str">
        <f>B10&amp;"_"&amp;COUNTIF($B$2:B10,B10)</f>
        <v>Elus du Chaos (Khorne)_2</v>
      </c>
      <c r="B10" s="9" t="s">
        <v>28</v>
      </c>
      <c r="C10" s="9" t="s">
        <v>104</v>
      </c>
      <c r="D10" s="7">
        <v>140000</v>
      </c>
      <c r="E10" s="7">
        <v>1</v>
      </c>
      <c r="F10" s="7">
        <v>5</v>
      </c>
      <c r="G10" s="7">
        <v>5</v>
      </c>
      <c r="H10" s="8">
        <v>4</v>
      </c>
      <c r="I10" s="8">
        <v>5</v>
      </c>
      <c r="J10" s="8">
        <v>10</v>
      </c>
      <c r="K10" s="9" t="s">
        <v>105</v>
      </c>
      <c r="L10" s="7">
        <v>2</v>
      </c>
      <c r="M10" s="7">
        <v>2</v>
      </c>
      <c r="N10" s="7">
        <v>1</v>
      </c>
      <c r="O10" s="7">
        <v>0</v>
      </c>
      <c r="P10" s="7">
        <v>1</v>
      </c>
      <c r="Q10" s="7" t="str">
        <f t="shared" si="0"/>
        <v>FM</v>
      </c>
      <c r="R10" s="7" t="str">
        <f t="shared" si="1"/>
        <v>GA</v>
      </c>
    </row>
    <row r="11" spans="1:18" ht="12.75" x14ac:dyDescent="0.2">
      <c r="A11" s="6" t="str">
        <f>B11&amp;"_"&amp;COUNTIF($B$2:B11,B11)</f>
        <v>Elus du Chaos (Khorne)_3</v>
      </c>
      <c r="B11" s="9" t="s">
        <v>28</v>
      </c>
      <c r="C11" s="9" t="s">
        <v>106</v>
      </c>
      <c r="D11" s="7">
        <v>115000</v>
      </c>
      <c r="E11" s="7">
        <v>1</v>
      </c>
      <c r="F11" s="7">
        <v>4</v>
      </c>
      <c r="G11" s="7">
        <v>5</v>
      </c>
      <c r="H11" s="8">
        <v>5</v>
      </c>
      <c r="I11" s="8">
        <v>5</v>
      </c>
      <c r="J11" s="8">
        <v>10</v>
      </c>
      <c r="K11" s="9" t="s">
        <v>107</v>
      </c>
      <c r="L11" s="7">
        <v>2</v>
      </c>
      <c r="M11" s="7">
        <v>2</v>
      </c>
      <c r="N11" s="7">
        <v>1</v>
      </c>
      <c r="O11" s="7">
        <v>0</v>
      </c>
      <c r="P11" s="7">
        <v>1</v>
      </c>
      <c r="Q11" s="7" t="str">
        <f t="shared" si="0"/>
        <v>FM</v>
      </c>
      <c r="R11" s="7" t="str">
        <f t="shared" si="1"/>
        <v>GA</v>
      </c>
    </row>
    <row r="12" spans="1:18" ht="12.75" x14ac:dyDescent="0.2">
      <c r="A12" s="6" t="str">
        <f>B12&amp;"_"&amp;COUNTIF($B$2:B12,B12)</f>
        <v>Elus du Chaos (Khorne)_4</v>
      </c>
      <c r="B12" s="9" t="s">
        <v>28</v>
      </c>
      <c r="C12" s="9" t="s">
        <v>108</v>
      </c>
      <c r="D12" s="7">
        <v>100000</v>
      </c>
      <c r="E12" s="7">
        <v>4</v>
      </c>
      <c r="F12" s="7">
        <v>5</v>
      </c>
      <c r="G12" s="7">
        <v>4</v>
      </c>
      <c r="H12" s="8">
        <v>3</v>
      </c>
      <c r="I12" s="8">
        <v>5</v>
      </c>
      <c r="J12" s="8">
        <v>10</v>
      </c>
      <c r="K12" s="9"/>
      <c r="L12" s="7">
        <v>1</v>
      </c>
      <c r="M12" s="7">
        <v>2</v>
      </c>
      <c r="N12" s="7">
        <v>1</v>
      </c>
      <c r="O12" s="7">
        <v>0</v>
      </c>
      <c r="P12" s="7">
        <v>1</v>
      </c>
      <c r="Q12" s="7" t="str">
        <f t="shared" si="0"/>
        <v>GFM</v>
      </c>
      <c r="R12" s="7" t="str">
        <f t="shared" si="1"/>
        <v>A</v>
      </c>
    </row>
    <row r="13" spans="1:18" ht="12.75" x14ac:dyDescent="0.2">
      <c r="A13" s="6" t="str">
        <f>B13&amp;"_"&amp;COUNTIF($B$2:B13,B13)</f>
        <v>Elus du Chaos (Khorne)_5</v>
      </c>
      <c r="B13" s="9" t="s">
        <v>28</v>
      </c>
      <c r="C13" s="9" t="s">
        <v>109</v>
      </c>
      <c r="D13" s="7">
        <v>150000</v>
      </c>
      <c r="E13" s="7">
        <v>1</v>
      </c>
      <c r="F13" s="7">
        <v>5</v>
      </c>
      <c r="G13" s="7">
        <v>5</v>
      </c>
      <c r="H13" s="8">
        <v>4</v>
      </c>
      <c r="I13" s="8" t="s">
        <v>110</v>
      </c>
      <c r="J13" s="8">
        <v>9</v>
      </c>
      <c r="K13" s="9" t="s">
        <v>111</v>
      </c>
      <c r="L13" s="7">
        <v>2</v>
      </c>
      <c r="M13" s="7">
        <v>2</v>
      </c>
      <c r="N13" s="7">
        <v>1</v>
      </c>
      <c r="O13" s="7">
        <v>0</v>
      </c>
      <c r="P13" s="7">
        <v>1</v>
      </c>
      <c r="Q13" s="7" t="str">
        <f t="shared" si="0"/>
        <v>FM</v>
      </c>
      <c r="R13" s="7" t="str">
        <f t="shared" si="1"/>
        <v>GA</v>
      </c>
    </row>
    <row r="14" spans="1:18" ht="12.75" x14ac:dyDescent="0.2">
      <c r="A14" s="6" t="str">
        <f>B14&amp;"_"&amp;COUNTIF($B$2:B14,B14)</f>
        <v>Elus du Chaos (Nurgle)_1</v>
      </c>
      <c r="B14" s="9" t="s">
        <v>30</v>
      </c>
      <c r="C14" s="9" t="s">
        <v>735</v>
      </c>
      <c r="D14" s="7">
        <v>60000</v>
      </c>
      <c r="E14" s="7">
        <v>16</v>
      </c>
      <c r="F14" s="7">
        <v>6</v>
      </c>
      <c r="G14" s="7">
        <v>3</v>
      </c>
      <c r="H14" s="8">
        <v>3</v>
      </c>
      <c r="I14" s="8">
        <v>4</v>
      </c>
      <c r="J14" s="8">
        <v>9</v>
      </c>
      <c r="K14" s="9" t="s">
        <v>103</v>
      </c>
      <c r="L14" s="7">
        <v>1</v>
      </c>
      <c r="M14" s="7">
        <v>2</v>
      </c>
      <c r="N14" s="7">
        <v>1</v>
      </c>
      <c r="O14" s="7">
        <v>2</v>
      </c>
      <c r="P14" s="7">
        <v>1</v>
      </c>
      <c r="Q14" s="7" t="str">
        <f t="shared" si="0"/>
        <v>GFM</v>
      </c>
      <c r="R14" s="7" t="str">
        <f t="shared" si="1"/>
        <v>AP</v>
      </c>
    </row>
    <row r="15" spans="1:18" ht="12.75" x14ac:dyDescent="0.2">
      <c r="A15" s="6" t="str">
        <f>B15&amp;"_"&amp;COUNTIF($B$2:B15,B15)</f>
        <v>Elus du Chaos (Nurgle)_2</v>
      </c>
      <c r="B15" s="9" t="s">
        <v>30</v>
      </c>
      <c r="C15" s="9" t="s">
        <v>104</v>
      </c>
      <c r="D15" s="7">
        <v>140000</v>
      </c>
      <c r="E15" s="7">
        <v>1</v>
      </c>
      <c r="F15" s="7">
        <v>5</v>
      </c>
      <c r="G15" s="7">
        <v>5</v>
      </c>
      <c r="H15" s="8">
        <v>4</v>
      </c>
      <c r="I15" s="8">
        <v>5</v>
      </c>
      <c r="J15" s="8">
        <v>10</v>
      </c>
      <c r="K15" s="9" t="s">
        <v>105</v>
      </c>
      <c r="L15" s="7">
        <v>2</v>
      </c>
      <c r="M15" s="7">
        <v>2</v>
      </c>
      <c r="N15" s="7">
        <v>1</v>
      </c>
      <c r="O15" s="7">
        <v>0</v>
      </c>
      <c r="P15" s="7">
        <v>1</v>
      </c>
      <c r="Q15" s="7" t="str">
        <f t="shared" si="0"/>
        <v>FM</v>
      </c>
      <c r="R15" s="7" t="str">
        <f t="shared" si="1"/>
        <v>GA</v>
      </c>
    </row>
    <row r="16" spans="1:18" ht="12.75" x14ac:dyDescent="0.2">
      <c r="A16" s="6" t="str">
        <f>B16&amp;"_"&amp;COUNTIF($B$2:B16,B16)</f>
        <v>Elus du Chaos (Nurgle)_3</v>
      </c>
      <c r="B16" s="9" t="s">
        <v>30</v>
      </c>
      <c r="C16" s="9" t="s">
        <v>106</v>
      </c>
      <c r="D16" s="7">
        <v>115000</v>
      </c>
      <c r="E16" s="7">
        <v>1</v>
      </c>
      <c r="F16" s="7">
        <v>4</v>
      </c>
      <c r="G16" s="7">
        <v>5</v>
      </c>
      <c r="H16" s="8">
        <v>5</v>
      </c>
      <c r="I16" s="8">
        <v>5</v>
      </c>
      <c r="J16" s="8">
        <v>10</v>
      </c>
      <c r="K16" s="9" t="s">
        <v>107</v>
      </c>
      <c r="L16" s="7">
        <v>2</v>
      </c>
      <c r="M16" s="7">
        <v>2</v>
      </c>
      <c r="N16" s="7">
        <v>1</v>
      </c>
      <c r="O16" s="7">
        <v>0</v>
      </c>
      <c r="P16" s="7">
        <v>1</v>
      </c>
      <c r="Q16" s="7" t="str">
        <f t="shared" si="0"/>
        <v>FM</v>
      </c>
      <c r="R16" s="7" t="str">
        <f t="shared" si="1"/>
        <v>GA</v>
      </c>
    </row>
    <row r="17" spans="1:18" ht="12.75" x14ac:dyDescent="0.2">
      <c r="A17" s="6" t="str">
        <f>B17&amp;"_"&amp;COUNTIF($B$2:B17,B17)</f>
        <v>Elus du Chaos (Nurgle)_4</v>
      </c>
      <c r="B17" s="9" t="s">
        <v>30</v>
      </c>
      <c r="C17" s="9" t="s">
        <v>108</v>
      </c>
      <c r="D17" s="7">
        <v>100000</v>
      </c>
      <c r="E17" s="7">
        <v>4</v>
      </c>
      <c r="F17" s="7">
        <v>5</v>
      </c>
      <c r="G17" s="7">
        <v>4</v>
      </c>
      <c r="H17" s="8">
        <v>3</v>
      </c>
      <c r="I17" s="8">
        <v>5</v>
      </c>
      <c r="J17" s="8">
        <v>10</v>
      </c>
      <c r="K17" s="9"/>
      <c r="L17" s="7">
        <v>1</v>
      </c>
      <c r="M17" s="7">
        <v>2</v>
      </c>
      <c r="N17" s="7">
        <v>1</v>
      </c>
      <c r="O17" s="7">
        <v>0</v>
      </c>
      <c r="P17" s="7">
        <v>1</v>
      </c>
      <c r="Q17" s="7" t="str">
        <f t="shared" si="0"/>
        <v>GFM</v>
      </c>
      <c r="R17" s="7" t="str">
        <f t="shared" si="1"/>
        <v>A</v>
      </c>
    </row>
    <row r="18" spans="1:18" ht="12.75" x14ac:dyDescent="0.2">
      <c r="A18" s="6" t="str">
        <f>B18&amp;"_"&amp;COUNTIF($B$2:B18,B18)</f>
        <v>Elus du Chaos (Nurgle)_5</v>
      </c>
      <c r="B18" s="9" t="s">
        <v>30</v>
      </c>
      <c r="C18" s="9" t="s">
        <v>109</v>
      </c>
      <c r="D18" s="7">
        <v>150000</v>
      </c>
      <c r="E18" s="7">
        <v>1</v>
      </c>
      <c r="F18" s="7">
        <v>5</v>
      </c>
      <c r="G18" s="7">
        <v>5</v>
      </c>
      <c r="H18" s="8">
        <v>4</v>
      </c>
      <c r="I18" s="8" t="s">
        <v>110</v>
      </c>
      <c r="J18" s="8">
        <v>9</v>
      </c>
      <c r="K18" s="9" t="s">
        <v>111</v>
      </c>
      <c r="L18" s="7">
        <v>2</v>
      </c>
      <c r="M18" s="7">
        <v>2</v>
      </c>
      <c r="N18" s="7">
        <v>1</v>
      </c>
      <c r="O18" s="7">
        <v>0</v>
      </c>
      <c r="P18" s="7">
        <v>1</v>
      </c>
      <c r="Q18" s="7" t="str">
        <f t="shared" si="0"/>
        <v>FM</v>
      </c>
      <c r="R18" s="7" t="str">
        <f t="shared" si="1"/>
        <v>GA</v>
      </c>
    </row>
    <row r="19" spans="1:18" ht="12.75" x14ac:dyDescent="0.2">
      <c r="A19" s="6" t="str">
        <f>B19&amp;"_"&amp;COUNTIF($B$2:B19,B19)</f>
        <v>Elus du Chaos (Slaanesh)_1</v>
      </c>
      <c r="B19" s="9" t="s">
        <v>32</v>
      </c>
      <c r="C19" s="9" t="s">
        <v>735</v>
      </c>
      <c r="D19" s="7">
        <v>60000</v>
      </c>
      <c r="E19" s="7">
        <v>16</v>
      </c>
      <c r="F19" s="7">
        <v>6</v>
      </c>
      <c r="G19" s="7">
        <v>3</v>
      </c>
      <c r="H19" s="8">
        <v>3</v>
      </c>
      <c r="I19" s="8">
        <v>4</v>
      </c>
      <c r="J19" s="8">
        <v>9</v>
      </c>
      <c r="K19" s="9" t="s">
        <v>103</v>
      </c>
      <c r="L19" s="7">
        <v>1</v>
      </c>
      <c r="M19" s="7">
        <v>2</v>
      </c>
      <c r="N19" s="7">
        <v>1</v>
      </c>
      <c r="O19" s="7">
        <v>2</v>
      </c>
      <c r="P19" s="7">
        <v>1</v>
      </c>
      <c r="Q19" s="7" t="str">
        <f t="shared" si="0"/>
        <v>GFM</v>
      </c>
      <c r="R19" s="7" t="str">
        <f t="shared" si="1"/>
        <v>AP</v>
      </c>
    </row>
    <row r="20" spans="1:18" ht="12.75" x14ac:dyDescent="0.2">
      <c r="A20" s="6" t="str">
        <f>B20&amp;"_"&amp;COUNTIF($B$2:B20,B20)</f>
        <v>Elus du Chaos (Slaanesh)_2</v>
      </c>
      <c r="B20" s="9" t="s">
        <v>32</v>
      </c>
      <c r="C20" s="9" t="s">
        <v>104</v>
      </c>
      <c r="D20" s="7">
        <v>140000</v>
      </c>
      <c r="E20" s="7">
        <v>1</v>
      </c>
      <c r="F20" s="7">
        <v>5</v>
      </c>
      <c r="G20" s="7">
        <v>5</v>
      </c>
      <c r="H20" s="8">
        <v>4</v>
      </c>
      <c r="I20" s="8">
        <v>5</v>
      </c>
      <c r="J20" s="8">
        <v>10</v>
      </c>
      <c r="K20" s="9" t="s">
        <v>105</v>
      </c>
      <c r="L20" s="7">
        <v>2</v>
      </c>
      <c r="M20" s="7">
        <v>2</v>
      </c>
      <c r="N20" s="7">
        <v>1</v>
      </c>
      <c r="O20" s="7">
        <v>0</v>
      </c>
      <c r="P20" s="7">
        <v>1</v>
      </c>
      <c r="Q20" s="7" t="str">
        <f t="shared" si="0"/>
        <v>FM</v>
      </c>
      <c r="R20" s="7" t="str">
        <f t="shared" si="1"/>
        <v>GA</v>
      </c>
    </row>
    <row r="21" spans="1:18" ht="12.75" x14ac:dyDescent="0.2">
      <c r="A21" s="6" t="str">
        <f>B21&amp;"_"&amp;COUNTIF($B$2:B21,B21)</f>
        <v>Elus du Chaos (Slaanesh)_3</v>
      </c>
      <c r="B21" s="9" t="s">
        <v>32</v>
      </c>
      <c r="C21" s="9" t="s">
        <v>106</v>
      </c>
      <c r="D21" s="7">
        <v>115000</v>
      </c>
      <c r="E21" s="7">
        <v>1</v>
      </c>
      <c r="F21" s="7">
        <v>4</v>
      </c>
      <c r="G21" s="7">
        <v>5</v>
      </c>
      <c r="H21" s="8">
        <v>5</v>
      </c>
      <c r="I21" s="8">
        <v>5</v>
      </c>
      <c r="J21" s="8">
        <v>10</v>
      </c>
      <c r="K21" s="9" t="s">
        <v>107</v>
      </c>
      <c r="L21" s="7">
        <v>2</v>
      </c>
      <c r="M21" s="7">
        <v>2</v>
      </c>
      <c r="N21" s="7">
        <v>1</v>
      </c>
      <c r="O21" s="7">
        <v>0</v>
      </c>
      <c r="P21" s="7">
        <v>1</v>
      </c>
      <c r="Q21" s="7" t="str">
        <f t="shared" si="0"/>
        <v>FM</v>
      </c>
      <c r="R21" s="7" t="str">
        <f t="shared" si="1"/>
        <v>GA</v>
      </c>
    </row>
    <row r="22" spans="1:18" ht="12.75" x14ac:dyDescent="0.2">
      <c r="A22" s="6" t="str">
        <f>B22&amp;"_"&amp;COUNTIF($B$2:B22,B22)</f>
        <v>Elus du Chaos (Slaanesh)_4</v>
      </c>
      <c r="B22" s="9" t="s">
        <v>32</v>
      </c>
      <c r="C22" s="9" t="s">
        <v>108</v>
      </c>
      <c r="D22" s="7">
        <v>100000</v>
      </c>
      <c r="E22" s="7">
        <v>4</v>
      </c>
      <c r="F22" s="7">
        <v>5</v>
      </c>
      <c r="G22" s="7">
        <v>4</v>
      </c>
      <c r="H22" s="8">
        <v>3</v>
      </c>
      <c r="I22" s="8">
        <v>5</v>
      </c>
      <c r="J22" s="8">
        <v>10</v>
      </c>
      <c r="K22" s="9"/>
      <c r="L22" s="7">
        <v>1</v>
      </c>
      <c r="M22" s="7">
        <v>2</v>
      </c>
      <c r="N22" s="7">
        <v>1</v>
      </c>
      <c r="O22" s="7">
        <v>0</v>
      </c>
      <c r="P22" s="7">
        <v>1</v>
      </c>
      <c r="Q22" s="7" t="str">
        <f t="shared" si="0"/>
        <v>GFM</v>
      </c>
      <c r="R22" s="7" t="str">
        <f t="shared" si="1"/>
        <v>A</v>
      </c>
    </row>
    <row r="23" spans="1:18" ht="12.75" x14ac:dyDescent="0.2">
      <c r="A23" s="6" t="str">
        <f>B23&amp;"_"&amp;COUNTIF($B$2:B23,B23)</f>
        <v>Elus du Chaos (Slaanesh)_5</v>
      </c>
      <c r="B23" s="9" t="s">
        <v>32</v>
      </c>
      <c r="C23" s="9" t="s">
        <v>109</v>
      </c>
      <c r="D23" s="7">
        <v>150000</v>
      </c>
      <c r="E23" s="7">
        <v>1</v>
      </c>
      <c r="F23" s="7">
        <v>5</v>
      </c>
      <c r="G23" s="7">
        <v>5</v>
      </c>
      <c r="H23" s="8">
        <v>4</v>
      </c>
      <c r="I23" s="8" t="s">
        <v>110</v>
      </c>
      <c r="J23" s="8">
        <v>9</v>
      </c>
      <c r="K23" s="9" t="s">
        <v>111</v>
      </c>
      <c r="L23" s="7">
        <v>2</v>
      </c>
      <c r="M23" s="7">
        <v>2</v>
      </c>
      <c r="N23" s="7">
        <v>1</v>
      </c>
      <c r="O23" s="7">
        <v>0</v>
      </c>
      <c r="P23" s="7">
        <v>1</v>
      </c>
      <c r="Q23" s="7" t="str">
        <f t="shared" si="0"/>
        <v>FM</v>
      </c>
      <c r="R23" s="7" t="str">
        <f t="shared" si="1"/>
        <v>GA</v>
      </c>
    </row>
    <row r="24" spans="1:18" ht="12.75" x14ac:dyDescent="0.2">
      <c r="A24" s="6" t="str">
        <f>B24&amp;"_"&amp;COUNTIF($B$2:B24,B24)</f>
        <v>Elus du Chaos (Tzeentch)_1</v>
      </c>
      <c r="B24" s="9" t="s">
        <v>34</v>
      </c>
      <c r="C24" s="9" t="s">
        <v>735</v>
      </c>
      <c r="D24" s="7">
        <v>60000</v>
      </c>
      <c r="E24" s="7">
        <v>16</v>
      </c>
      <c r="F24" s="7">
        <v>6</v>
      </c>
      <c r="G24" s="7">
        <v>3</v>
      </c>
      <c r="H24" s="8">
        <v>3</v>
      </c>
      <c r="I24" s="8">
        <v>4</v>
      </c>
      <c r="J24" s="8">
        <v>9</v>
      </c>
      <c r="K24" s="9" t="s">
        <v>103</v>
      </c>
      <c r="L24" s="7">
        <v>1</v>
      </c>
      <c r="M24" s="7">
        <v>2</v>
      </c>
      <c r="N24" s="7">
        <v>1</v>
      </c>
      <c r="O24" s="7">
        <v>2</v>
      </c>
      <c r="P24" s="7">
        <v>1</v>
      </c>
      <c r="Q24" s="7" t="str">
        <f t="shared" si="0"/>
        <v>GFM</v>
      </c>
      <c r="R24" s="7" t="str">
        <f t="shared" si="1"/>
        <v>AP</v>
      </c>
    </row>
    <row r="25" spans="1:18" ht="12.75" x14ac:dyDescent="0.2">
      <c r="A25" s="6" t="str">
        <f>B25&amp;"_"&amp;COUNTIF($B$2:B25,B25)</f>
        <v>Elus du Chaos (Tzeentch)_2</v>
      </c>
      <c r="B25" s="9" t="s">
        <v>34</v>
      </c>
      <c r="C25" s="9" t="s">
        <v>104</v>
      </c>
      <c r="D25" s="7">
        <v>140000</v>
      </c>
      <c r="E25" s="7">
        <v>1</v>
      </c>
      <c r="F25" s="7">
        <v>5</v>
      </c>
      <c r="G25" s="7">
        <v>5</v>
      </c>
      <c r="H25" s="8">
        <v>4</v>
      </c>
      <c r="I25" s="8">
        <v>5</v>
      </c>
      <c r="J25" s="8">
        <v>10</v>
      </c>
      <c r="K25" s="9" t="s">
        <v>105</v>
      </c>
      <c r="L25" s="7">
        <v>2</v>
      </c>
      <c r="M25" s="7">
        <v>2</v>
      </c>
      <c r="N25" s="7">
        <v>1</v>
      </c>
      <c r="O25" s="7">
        <v>0</v>
      </c>
      <c r="P25" s="7">
        <v>1</v>
      </c>
      <c r="Q25" s="7" t="str">
        <f t="shared" si="0"/>
        <v>FM</v>
      </c>
      <c r="R25" s="7" t="str">
        <f t="shared" si="1"/>
        <v>GA</v>
      </c>
    </row>
    <row r="26" spans="1:18" ht="12.75" x14ac:dyDescent="0.2">
      <c r="A26" s="6" t="str">
        <f>B26&amp;"_"&amp;COUNTIF($B$2:B26,B26)</f>
        <v>Elus du Chaos (Tzeentch)_3</v>
      </c>
      <c r="B26" s="9" t="s">
        <v>34</v>
      </c>
      <c r="C26" s="9" t="s">
        <v>106</v>
      </c>
      <c r="D26" s="7">
        <v>115000</v>
      </c>
      <c r="E26" s="7">
        <v>1</v>
      </c>
      <c r="F26" s="7">
        <v>4</v>
      </c>
      <c r="G26" s="7">
        <v>5</v>
      </c>
      <c r="H26" s="8">
        <v>5</v>
      </c>
      <c r="I26" s="8">
        <v>5</v>
      </c>
      <c r="J26" s="8">
        <v>10</v>
      </c>
      <c r="K26" s="9" t="s">
        <v>107</v>
      </c>
      <c r="L26" s="7">
        <v>2</v>
      </c>
      <c r="M26" s="7">
        <v>2</v>
      </c>
      <c r="N26" s="7">
        <v>1</v>
      </c>
      <c r="O26" s="7">
        <v>0</v>
      </c>
      <c r="P26" s="7">
        <v>1</v>
      </c>
      <c r="Q26" s="7" t="str">
        <f t="shared" si="0"/>
        <v>FM</v>
      </c>
      <c r="R26" s="7" t="str">
        <f t="shared" si="1"/>
        <v>GA</v>
      </c>
    </row>
    <row r="27" spans="1:18" ht="12.75" x14ac:dyDescent="0.2">
      <c r="A27" s="6" t="str">
        <f>B27&amp;"_"&amp;COUNTIF($B$2:B27,B27)</f>
        <v>Elus du Chaos (Tzeentch)_4</v>
      </c>
      <c r="B27" s="9" t="s">
        <v>34</v>
      </c>
      <c r="C27" s="9" t="s">
        <v>108</v>
      </c>
      <c r="D27" s="7">
        <v>100000</v>
      </c>
      <c r="E27" s="7">
        <v>4</v>
      </c>
      <c r="F27" s="7">
        <v>5</v>
      </c>
      <c r="G27" s="7">
        <v>4</v>
      </c>
      <c r="H27" s="8">
        <v>3</v>
      </c>
      <c r="I27" s="8">
        <v>5</v>
      </c>
      <c r="J27" s="8">
        <v>10</v>
      </c>
      <c r="K27" s="9"/>
      <c r="L27" s="7">
        <v>1</v>
      </c>
      <c r="M27" s="7">
        <v>2</v>
      </c>
      <c r="N27" s="7">
        <v>1</v>
      </c>
      <c r="O27" s="7">
        <v>0</v>
      </c>
      <c r="P27" s="7">
        <v>1</v>
      </c>
      <c r="Q27" s="7" t="str">
        <f t="shared" si="0"/>
        <v>GFM</v>
      </c>
      <c r="R27" s="7" t="str">
        <f t="shared" si="1"/>
        <v>A</v>
      </c>
    </row>
    <row r="28" spans="1:18" ht="12.75" x14ac:dyDescent="0.2">
      <c r="A28" s="6" t="str">
        <f>B28&amp;"_"&amp;COUNTIF($B$2:B28,B28)</f>
        <v>Elus du Chaos (Tzeentch)_5</v>
      </c>
      <c r="B28" s="9" t="s">
        <v>34</v>
      </c>
      <c r="C28" s="9" t="s">
        <v>109</v>
      </c>
      <c r="D28" s="7">
        <v>150000</v>
      </c>
      <c r="E28" s="7">
        <v>1</v>
      </c>
      <c r="F28" s="7">
        <v>5</v>
      </c>
      <c r="G28" s="7">
        <v>5</v>
      </c>
      <c r="H28" s="8">
        <v>4</v>
      </c>
      <c r="I28" s="8" t="s">
        <v>110</v>
      </c>
      <c r="J28" s="8">
        <v>9</v>
      </c>
      <c r="K28" s="9" t="s">
        <v>111</v>
      </c>
      <c r="L28" s="7">
        <v>2</v>
      </c>
      <c r="M28" s="7">
        <v>2</v>
      </c>
      <c r="N28" s="7">
        <v>1</v>
      </c>
      <c r="O28" s="7">
        <v>0</v>
      </c>
      <c r="P28" s="7">
        <v>1</v>
      </c>
      <c r="Q28" s="7" t="str">
        <f t="shared" si="0"/>
        <v>FM</v>
      </c>
      <c r="R28" s="7" t="str">
        <f t="shared" si="1"/>
        <v>GA</v>
      </c>
    </row>
    <row r="29" spans="1:18" ht="12.75" x14ac:dyDescent="0.2">
      <c r="A29" s="6" t="str">
        <f>B29&amp;"_"&amp;COUNTIF($B$2:B29,B29)</f>
        <v>Elus du Chaos (Universel)_1</v>
      </c>
      <c r="B29" s="9" t="s">
        <v>36</v>
      </c>
      <c r="C29" s="9" t="s">
        <v>735</v>
      </c>
      <c r="D29" s="7">
        <v>60000</v>
      </c>
      <c r="E29" s="7">
        <v>16</v>
      </c>
      <c r="F29" s="7">
        <v>6</v>
      </c>
      <c r="G29" s="7">
        <v>3</v>
      </c>
      <c r="H29" s="8">
        <v>3</v>
      </c>
      <c r="I29" s="8">
        <v>4</v>
      </c>
      <c r="J29" s="8">
        <v>9</v>
      </c>
      <c r="K29" s="9" t="s">
        <v>103</v>
      </c>
      <c r="L29" s="7">
        <v>1</v>
      </c>
      <c r="M29" s="7">
        <v>2</v>
      </c>
      <c r="N29" s="7">
        <v>1</v>
      </c>
      <c r="O29" s="7">
        <v>2</v>
      </c>
      <c r="P29" s="7">
        <v>1</v>
      </c>
      <c r="Q29" s="7" t="str">
        <f t="shared" si="0"/>
        <v>GFM</v>
      </c>
      <c r="R29" s="7" t="str">
        <f t="shared" si="1"/>
        <v>AP</v>
      </c>
    </row>
    <row r="30" spans="1:18" ht="12.75" x14ac:dyDescent="0.2">
      <c r="A30" s="6" t="str">
        <f>B30&amp;"_"&amp;COUNTIF($B$2:B30,B30)</f>
        <v>Elus du Chaos (Universel)_2</v>
      </c>
      <c r="B30" s="9" t="s">
        <v>36</v>
      </c>
      <c r="C30" s="9" t="s">
        <v>104</v>
      </c>
      <c r="D30" s="7">
        <v>140000</v>
      </c>
      <c r="E30" s="7">
        <v>1</v>
      </c>
      <c r="F30" s="7">
        <v>5</v>
      </c>
      <c r="G30" s="7">
        <v>5</v>
      </c>
      <c r="H30" s="8">
        <v>4</v>
      </c>
      <c r="I30" s="8">
        <v>5</v>
      </c>
      <c r="J30" s="8">
        <v>10</v>
      </c>
      <c r="K30" s="9" t="s">
        <v>105</v>
      </c>
      <c r="L30" s="7">
        <v>2</v>
      </c>
      <c r="M30" s="7">
        <v>2</v>
      </c>
      <c r="N30" s="7">
        <v>1</v>
      </c>
      <c r="O30" s="7">
        <v>0</v>
      </c>
      <c r="P30" s="7">
        <v>1</v>
      </c>
      <c r="Q30" s="7" t="str">
        <f t="shared" si="0"/>
        <v>FM</v>
      </c>
      <c r="R30" s="7" t="str">
        <f t="shared" si="1"/>
        <v>GA</v>
      </c>
    </row>
    <row r="31" spans="1:18" ht="12.75" x14ac:dyDescent="0.2">
      <c r="A31" s="6" t="str">
        <f>B31&amp;"_"&amp;COUNTIF($B$2:B31,B31)</f>
        <v>Elus du Chaos (Universel)_3</v>
      </c>
      <c r="B31" s="9" t="s">
        <v>36</v>
      </c>
      <c r="C31" s="9" t="s">
        <v>106</v>
      </c>
      <c r="D31" s="7">
        <v>115000</v>
      </c>
      <c r="E31" s="7">
        <v>1</v>
      </c>
      <c r="F31" s="7">
        <v>4</v>
      </c>
      <c r="G31" s="7">
        <v>5</v>
      </c>
      <c r="H31" s="8">
        <v>5</v>
      </c>
      <c r="I31" s="8">
        <v>5</v>
      </c>
      <c r="J31" s="8">
        <v>10</v>
      </c>
      <c r="K31" s="9" t="s">
        <v>107</v>
      </c>
      <c r="L31" s="7">
        <v>2</v>
      </c>
      <c r="M31" s="7">
        <v>2</v>
      </c>
      <c r="N31" s="7">
        <v>1</v>
      </c>
      <c r="O31" s="7">
        <v>0</v>
      </c>
      <c r="P31" s="7">
        <v>1</v>
      </c>
      <c r="Q31" s="7" t="str">
        <f t="shared" si="0"/>
        <v>FM</v>
      </c>
      <c r="R31" s="7" t="str">
        <f t="shared" si="1"/>
        <v>GA</v>
      </c>
    </row>
    <row r="32" spans="1:18" ht="12.75" x14ac:dyDescent="0.2">
      <c r="A32" s="6" t="str">
        <f>B32&amp;"_"&amp;COUNTIF($B$2:B32,B32)</f>
        <v>Elus du Chaos (Universel)_4</v>
      </c>
      <c r="B32" s="9" t="s">
        <v>36</v>
      </c>
      <c r="C32" s="9" t="s">
        <v>108</v>
      </c>
      <c r="D32" s="7">
        <v>100000</v>
      </c>
      <c r="E32" s="7">
        <v>4</v>
      </c>
      <c r="F32" s="7">
        <v>5</v>
      </c>
      <c r="G32" s="7">
        <v>4</v>
      </c>
      <c r="H32" s="8">
        <v>3</v>
      </c>
      <c r="I32" s="8">
        <v>5</v>
      </c>
      <c r="J32" s="8">
        <v>10</v>
      </c>
      <c r="K32" s="9"/>
      <c r="L32" s="7">
        <v>1</v>
      </c>
      <c r="M32" s="7">
        <v>2</v>
      </c>
      <c r="N32" s="7">
        <v>1</v>
      </c>
      <c r="O32" s="7">
        <v>0</v>
      </c>
      <c r="P32" s="7">
        <v>1</v>
      </c>
      <c r="Q32" s="7" t="str">
        <f t="shared" si="0"/>
        <v>GFM</v>
      </c>
      <c r="R32" s="7" t="str">
        <f t="shared" si="1"/>
        <v>A</v>
      </c>
    </row>
    <row r="33" spans="1:18" ht="12.75" x14ac:dyDescent="0.2">
      <c r="A33" s="6" t="str">
        <f>B33&amp;"_"&amp;COUNTIF($B$2:B33,B33)</f>
        <v>Elus du Chaos (Universel)_5</v>
      </c>
      <c r="B33" s="9" t="s">
        <v>36</v>
      </c>
      <c r="C33" s="9" t="s">
        <v>109</v>
      </c>
      <c r="D33" s="7">
        <v>150000</v>
      </c>
      <c r="E33" s="7">
        <v>1</v>
      </c>
      <c r="F33" s="7">
        <v>5</v>
      </c>
      <c r="G33" s="7">
        <v>5</v>
      </c>
      <c r="H33" s="8">
        <v>4</v>
      </c>
      <c r="I33" s="8" t="s">
        <v>110</v>
      </c>
      <c r="J33" s="8">
        <v>9</v>
      </c>
      <c r="K33" s="9" t="s">
        <v>111</v>
      </c>
      <c r="L33" s="7">
        <v>2</v>
      </c>
      <c r="M33" s="7">
        <v>2</v>
      </c>
      <c r="N33" s="7">
        <v>1</v>
      </c>
      <c r="O33" s="7">
        <v>0</v>
      </c>
      <c r="P33" s="7">
        <v>1</v>
      </c>
      <c r="Q33" s="7" t="str">
        <f t="shared" si="0"/>
        <v>FM</v>
      </c>
      <c r="R33" s="7" t="str">
        <f t="shared" si="1"/>
        <v>GA</v>
      </c>
    </row>
    <row r="34" spans="1:18" ht="12.75" x14ac:dyDescent="0.2">
      <c r="A34" s="6" t="str">
        <f>B34&amp;"_"&amp;COUNTIF($B$2:B34,B34)</f>
        <v>Nains du Chaos (Khorne)_1</v>
      </c>
      <c r="B34" s="9" t="s">
        <v>38</v>
      </c>
      <c r="C34" s="9" t="s">
        <v>112</v>
      </c>
      <c r="D34" s="7">
        <v>130000</v>
      </c>
      <c r="E34" s="7">
        <v>2</v>
      </c>
      <c r="F34" s="7">
        <v>6</v>
      </c>
      <c r="G34" s="7">
        <v>4</v>
      </c>
      <c r="H34" s="8">
        <v>4</v>
      </c>
      <c r="I34" s="8">
        <v>6</v>
      </c>
      <c r="J34" s="8">
        <v>10</v>
      </c>
      <c r="K34" s="9" t="s">
        <v>113</v>
      </c>
      <c r="L34" s="7">
        <v>1</v>
      </c>
      <c r="M34" s="7">
        <v>2</v>
      </c>
      <c r="N34" s="7">
        <v>1</v>
      </c>
      <c r="O34" s="7">
        <v>0</v>
      </c>
      <c r="P34" s="7">
        <v>0</v>
      </c>
      <c r="Q34" s="7" t="str">
        <f t="shared" si="0"/>
        <v>GF</v>
      </c>
      <c r="R34" s="7" t="str">
        <f t="shared" si="1"/>
        <v>A</v>
      </c>
    </row>
    <row r="35" spans="1:18" ht="12.75" x14ac:dyDescent="0.2">
      <c r="A35" s="6" t="str">
        <f>B35&amp;"_"&amp;COUNTIF($B$2:B35,B35)</f>
        <v>Nains du Chaos (Khorne)_2</v>
      </c>
      <c r="B35" s="9" t="s">
        <v>38</v>
      </c>
      <c r="C35" s="9" t="s">
        <v>114</v>
      </c>
      <c r="D35" s="7">
        <v>70000</v>
      </c>
      <c r="E35" s="7">
        <v>6</v>
      </c>
      <c r="F35" s="7">
        <v>4</v>
      </c>
      <c r="G35" s="7">
        <v>3</v>
      </c>
      <c r="H35" s="8">
        <v>4</v>
      </c>
      <c r="I35" s="8">
        <v>6</v>
      </c>
      <c r="J35" s="8">
        <v>10</v>
      </c>
      <c r="K35" s="9" t="s">
        <v>115</v>
      </c>
      <c r="L35" s="7">
        <v>1</v>
      </c>
      <c r="M35" s="7">
        <v>2</v>
      </c>
      <c r="N35" s="7">
        <v>1</v>
      </c>
      <c r="O35" s="7">
        <v>0</v>
      </c>
      <c r="P35" s="7">
        <v>2</v>
      </c>
      <c r="Q35" s="7" t="str">
        <f t="shared" si="0"/>
        <v>GF</v>
      </c>
      <c r="R35" s="7" t="str">
        <f t="shared" si="1"/>
        <v>AM</v>
      </c>
    </row>
    <row r="36" spans="1:18" ht="12.75" x14ac:dyDescent="0.2">
      <c r="A36" s="6" t="str">
        <f>B36&amp;"_"&amp;COUNTIF($B$2:B36,B36)</f>
        <v>Nains du Chaos (Khorne)_3</v>
      </c>
      <c r="B36" s="9" t="s">
        <v>38</v>
      </c>
      <c r="C36" s="9" t="s">
        <v>116</v>
      </c>
      <c r="D36" s="7">
        <v>150000</v>
      </c>
      <c r="E36" s="7">
        <v>1</v>
      </c>
      <c r="F36" s="7">
        <v>5</v>
      </c>
      <c r="G36" s="7">
        <v>5</v>
      </c>
      <c r="H36" s="8">
        <v>4</v>
      </c>
      <c r="I36" s="8" t="s">
        <v>110</v>
      </c>
      <c r="J36" s="8">
        <v>9</v>
      </c>
      <c r="K36" s="9" t="s">
        <v>117</v>
      </c>
      <c r="L36" s="7">
        <v>2</v>
      </c>
      <c r="M36" s="7">
        <v>2</v>
      </c>
      <c r="N36" s="7">
        <v>1</v>
      </c>
      <c r="O36" s="7">
        <v>0</v>
      </c>
      <c r="P36" s="7">
        <v>2</v>
      </c>
      <c r="Q36" s="7" t="str">
        <f t="shared" si="0"/>
        <v>F</v>
      </c>
      <c r="R36" s="7" t="str">
        <f t="shared" si="1"/>
        <v>GAM</v>
      </c>
    </row>
    <row r="37" spans="1:18" ht="12.75" x14ac:dyDescent="0.2">
      <c r="A37" s="6" t="str">
        <f>B37&amp;"_"&amp;COUNTIF($B$2:B37,B37)</f>
        <v>Nains du Chaos (Khorne)_4</v>
      </c>
      <c r="B37" s="9" t="s">
        <v>38</v>
      </c>
      <c r="C37" s="9" t="s">
        <v>736</v>
      </c>
      <c r="D37" s="7">
        <v>40000</v>
      </c>
      <c r="E37" s="7">
        <v>16</v>
      </c>
      <c r="F37" s="7">
        <v>6</v>
      </c>
      <c r="G37" s="7">
        <v>3</v>
      </c>
      <c r="H37" s="8">
        <v>3</v>
      </c>
      <c r="I37" s="8">
        <v>4</v>
      </c>
      <c r="J37" s="8">
        <v>8</v>
      </c>
      <c r="K37" s="9"/>
      <c r="L37" s="7">
        <v>1</v>
      </c>
      <c r="M37" s="7">
        <v>2</v>
      </c>
      <c r="N37" s="7">
        <v>2</v>
      </c>
      <c r="O37" s="7">
        <v>0</v>
      </c>
      <c r="P37" s="7">
        <v>0</v>
      </c>
      <c r="Q37" s="7" t="str">
        <f t="shared" si="0"/>
        <v>G</v>
      </c>
      <c r="R37" s="7" t="str">
        <f t="shared" si="1"/>
        <v>AF</v>
      </c>
    </row>
    <row r="38" spans="1:18" ht="12.75" x14ac:dyDescent="0.2">
      <c r="A38" s="6" t="str">
        <f>B38&amp;"_"&amp;COUNTIF($B$2:B38,B38)</f>
        <v>Nains du Chaos (Nurgle)_1</v>
      </c>
      <c r="B38" s="9" t="s">
        <v>40</v>
      </c>
      <c r="C38" s="9" t="s">
        <v>112</v>
      </c>
      <c r="D38" s="7">
        <v>130000</v>
      </c>
      <c r="E38" s="7">
        <v>2</v>
      </c>
      <c r="F38" s="7">
        <v>6</v>
      </c>
      <c r="G38" s="7">
        <v>4</v>
      </c>
      <c r="H38" s="8">
        <v>4</v>
      </c>
      <c r="I38" s="8">
        <v>6</v>
      </c>
      <c r="J38" s="8">
        <v>10</v>
      </c>
      <c r="K38" s="9" t="s">
        <v>113</v>
      </c>
      <c r="L38" s="7">
        <v>1</v>
      </c>
      <c r="M38" s="7">
        <v>2</v>
      </c>
      <c r="N38" s="7">
        <v>1</v>
      </c>
      <c r="O38" s="7">
        <v>0</v>
      </c>
      <c r="P38" s="7">
        <v>0</v>
      </c>
      <c r="Q38" s="7" t="str">
        <f t="shared" si="0"/>
        <v>GF</v>
      </c>
      <c r="R38" s="7" t="str">
        <f t="shared" si="1"/>
        <v>A</v>
      </c>
    </row>
    <row r="39" spans="1:18" ht="12.75" x14ac:dyDescent="0.2">
      <c r="A39" s="6" t="str">
        <f>B39&amp;"_"&amp;COUNTIF($B$2:B39,B39)</f>
        <v>Nains du Chaos (Nurgle)_2</v>
      </c>
      <c r="B39" s="9" t="s">
        <v>40</v>
      </c>
      <c r="C39" s="9" t="s">
        <v>114</v>
      </c>
      <c r="D39" s="7">
        <v>70000</v>
      </c>
      <c r="E39" s="7">
        <v>6</v>
      </c>
      <c r="F39" s="7">
        <v>4</v>
      </c>
      <c r="G39" s="7">
        <v>3</v>
      </c>
      <c r="H39" s="8">
        <v>4</v>
      </c>
      <c r="I39" s="8">
        <v>6</v>
      </c>
      <c r="J39" s="8">
        <v>10</v>
      </c>
      <c r="K39" s="9" t="s">
        <v>115</v>
      </c>
      <c r="L39" s="7">
        <v>1</v>
      </c>
      <c r="M39" s="7">
        <v>2</v>
      </c>
      <c r="N39" s="7">
        <v>1</v>
      </c>
      <c r="O39" s="7">
        <v>0</v>
      </c>
      <c r="P39" s="7">
        <v>2</v>
      </c>
      <c r="Q39" s="7" t="str">
        <f t="shared" si="0"/>
        <v>GF</v>
      </c>
      <c r="R39" s="7" t="str">
        <f t="shared" si="1"/>
        <v>AM</v>
      </c>
    </row>
    <row r="40" spans="1:18" ht="12.75" x14ac:dyDescent="0.2">
      <c r="A40" s="6" t="str">
        <f>B40&amp;"_"&amp;COUNTIF($B$2:B40,B40)</f>
        <v>Nains du Chaos (Nurgle)_3</v>
      </c>
      <c r="B40" s="9" t="s">
        <v>40</v>
      </c>
      <c r="C40" s="9" t="s">
        <v>116</v>
      </c>
      <c r="D40" s="7">
        <v>150000</v>
      </c>
      <c r="E40" s="7">
        <v>1</v>
      </c>
      <c r="F40" s="7">
        <v>5</v>
      </c>
      <c r="G40" s="7">
        <v>5</v>
      </c>
      <c r="H40" s="8">
        <v>4</v>
      </c>
      <c r="I40" s="8" t="s">
        <v>110</v>
      </c>
      <c r="J40" s="8">
        <v>9</v>
      </c>
      <c r="K40" s="9" t="s">
        <v>117</v>
      </c>
      <c r="L40" s="7">
        <v>2</v>
      </c>
      <c r="M40" s="7">
        <v>2</v>
      </c>
      <c r="N40" s="7">
        <v>1</v>
      </c>
      <c r="O40" s="7">
        <v>0</v>
      </c>
      <c r="P40" s="7">
        <v>2</v>
      </c>
      <c r="Q40" s="7" t="str">
        <f t="shared" si="0"/>
        <v>F</v>
      </c>
      <c r="R40" s="7" t="str">
        <f t="shared" si="1"/>
        <v>GAM</v>
      </c>
    </row>
    <row r="41" spans="1:18" ht="12.75" x14ac:dyDescent="0.2">
      <c r="A41" s="6" t="str">
        <f>B41&amp;"_"&amp;COUNTIF($B$2:B41,B41)</f>
        <v>Nains du Chaos (Nurgle)_4</v>
      </c>
      <c r="B41" s="9" t="s">
        <v>40</v>
      </c>
      <c r="C41" s="9" t="s">
        <v>736</v>
      </c>
      <c r="D41" s="7">
        <v>40000</v>
      </c>
      <c r="E41" s="7">
        <v>16</v>
      </c>
      <c r="F41" s="7">
        <v>6</v>
      </c>
      <c r="G41" s="7">
        <v>3</v>
      </c>
      <c r="H41" s="8">
        <v>3</v>
      </c>
      <c r="I41" s="8">
        <v>4</v>
      </c>
      <c r="J41" s="8">
        <v>8</v>
      </c>
      <c r="K41" s="9"/>
      <c r="L41" s="7">
        <v>1</v>
      </c>
      <c r="M41" s="7">
        <v>2</v>
      </c>
      <c r="N41" s="7">
        <v>2</v>
      </c>
      <c r="O41" s="7">
        <v>0</v>
      </c>
      <c r="P41" s="7">
        <v>0</v>
      </c>
      <c r="Q41" s="7" t="str">
        <f t="shared" si="0"/>
        <v>G</v>
      </c>
      <c r="R41" s="7" t="str">
        <f t="shared" si="1"/>
        <v>AF</v>
      </c>
    </row>
    <row r="42" spans="1:18" ht="12.75" x14ac:dyDescent="0.2">
      <c r="A42" s="6" t="str">
        <f>B42&amp;"_"&amp;COUNTIF($B$2:B42,B42)</f>
        <v>Nains du Chaos (Slaanesh)_1</v>
      </c>
      <c r="B42" s="9" t="s">
        <v>41</v>
      </c>
      <c r="C42" s="9" t="s">
        <v>112</v>
      </c>
      <c r="D42" s="7">
        <v>130000</v>
      </c>
      <c r="E42" s="7">
        <v>2</v>
      </c>
      <c r="F42" s="7">
        <v>6</v>
      </c>
      <c r="G42" s="7">
        <v>4</v>
      </c>
      <c r="H42" s="8">
        <v>4</v>
      </c>
      <c r="I42" s="8">
        <v>6</v>
      </c>
      <c r="J42" s="8">
        <v>10</v>
      </c>
      <c r="K42" s="9" t="s">
        <v>113</v>
      </c>
      <c r="L42" s="7">
        <v>1</v>
      </c>
      <c r="M42" s="7">
        <v>2</v>
      </c>
      <c r="N42" s="7">
        <v>1</v>
      </c>
      <c r="O42" s="7">
        <v>0</v>
      </c>
      <c r="P42" s="7">
        <v>0</v>
      </c>
      <c r="Q42" s="7" t="str">
        <f t="shared" si="0"/>
        <v>GF</v>
      </c>
      <c r="R42" s="7" t="str">
        <f t="shared" si="1"/>
        <v>A</v>
      </c>
    </row>
    <row r="43" spans="1:18" ht="12.75" x14ac:dyDescent="0.2">
      <c r="A43" s="6" t="str">
        <f>B43&amp;"_"&amp;COUNTIF($B$2:B43,B43)</f>
        <v>Nains du Chaos (Slaanesh)_2</v>
      </c>
      <c r="B43" s="9" t="s">
        <v>41</v>
      </c>
      <c r="C43" s="9" t="s">
        <v>114</v>
      </c>
      <c r="D43" s="7">
        <v>70000</v>
      </c>
      <c r="E43" s="7">
        <v>6</v>
      </c>
      <c r="F43" s="7">
        <v>4</v>
      </c>
      <c r="G43" s="7">
        <v>3</v>
      </c>
      <c r="H43" s="8">
        <v>4</v>
      </c>
      <c r="I43" s="8">
        <v>6</v>
      </c>
      <c r="J43" s="8">
        <v>10</v>
      </c>
      <c r="K43" s="9" t="s">
        <v>115</v>
      </c>
      <c r="L43" s="7">
        <v>1</v>
      </c>
      <c r="M43" s="7">
        <v>2</v>
      </c>
      <c r="N43" s="7">
        <v>1</v>
      </c>
      <c r="O43" s="7">
        <v>0</v>
      </c>
      <c r="P43" s="7">
        <v>2</v>
      </c>
      <c r="Q43" s="7" t="str">
        <f t="shared" si="0"/>
        <v>GF</v>
      </c>
      <c r="R43" s="7" t="str">
        <f t="shared" si="1"/>
        <v>AM</v>
      </c>
    </row>
    <row r="44" spans="1:18" ht="12.75" x14ac:dyDescent="0.2">
      <c r="A44" s="6" t="str">
        <f>B44&amp;"_"&amp;COUNTIF($B$2:B44,B44)</f>
        <v>Nains du Chaos (Slaanesh)_3</v>
      </c>
      <c r="B44" s="9" t="s">
        <v>41</v>
      </c>
      <c r="C44" s="9" t="s">
        <v>116</v>
      </c>
      <c r="D44" s="7">
        <v>150000</v>
      </c>
      <c r="E44" s="7">
        <v>1</v>
      </c>
      <c r="F44" s="7">
        <v>5</v>
      </c>
      <c r="G44" s="7">
        <v>5</v>
      </c>
      <c r="H44" s="8">
        <v>4</v>
      </c>
      <c r="I44" s="8" t="s">
        <v>110</v>
      </c>
      <c r="J44" s="8">
        <v>9</v>
      </c>
      <c r="K44" s="9" t="s">
        <v>117</v>
      </c>
      <c r="L44" s="7">
        <v>2</v>
      </c>
      <c r="M44" s="7">
        <v>2</v>
      </c>
      <c r="N44" s="7">
        <v>1</v>
      </c>
      <c r="O44" s="7">
        <v>0</v>
      </c>
      <c r="P44" s="7">
        <v>2</v>
      </c>
      <c r="Q44" s="7" t="str">
        <f t="shared" si="0"/>
        <v>F</v>
      </c>
      <c r="R44" s="7" t="str">
        <f t="shared" si="1"/>
        <v>GAM</v>
      </c>
    </row>
    <row r="45" spans="1:18" ht="12.75" x14ac:dyDescent="0.2">
      <c r="A45" s="6" t="str">
        <f>B45&amp;"_"&amp;COUNTIF($B$2:B45,B45)</f>
        <v>Nains du Chaos (Slaanesh)_4</v>
      </c>
      <c r="B45" s="9" t="s">
        <v>41</v>
      </c>
      <c r="C45" s="9" t="s">
        <v>736</v>
      </c>
      <c r="D45" s="7">
        <v>40000</v>
      </c>
      <c r="E45" s="7">
        <v>16</v>
      </c>
      <c r="F45" s="7">
        <v>6</v>
      </c>
      <c r="G45" s="7">
        <v>3</v>
      </c>
      <c r="H45" s="8">
        <v>3</v>
      </c>
      <c r="I45" s="8">
        <v>4</v>
      </c>
      <c r="J45" s="8">
        <v>8</v>
      </c>
      <c r="K45" s="9"/>
      <c r="L45" s="7">
        <v>1</v>
      </c>
      <c r="M45" s="7">
        <v>2</v>
      </c>
      <c r="N45" s="7">
        <v>2</v>
      </c>
      <c r="O45" s="7">
        <v>0</v>
      </c>
      <c r="P45" s="7">
        <v>0</v>
      </c>
      <c r="Q45" s="7" t="str">
        <f t="shared" si="0"/>
        <v>G</v>
      </c>
      <c r="R45" s="7" t="str">
        <f t="shared" si="1"/>
        <v>AF</v>
      </c>
    </row>
    <row r="46" spans="1:18" ht="12.75" x14ac:dyDescent="0.2">
      <c r="A46" s="6" t="str">
        <f>B46&amp;"_"&amp;COUNTIF($B$2:B46,B46)</f>
        <v>Nains du Chaos (Tzeentch)_1</v>
      </c>
      <c r="B46" s="9" t="s">
        <v>42</v>
      </c>
      <c r="C46" s="9" t="s">
        <v>112</v>
      </c>
      <c r="D46" s="7">
        <v>130000</v>
      </c>
      <c r="E46" s="7">
        <v>2</v>
      </c>
      <c r="F46" s="7">
        <v>6</v>
      </c>
      <c r="G46" s="7">
        <v>4</v>
      </c>
      <c r="H46" s="8">
        <v>4</v>
      </c>
      <c r="I46" s="8">
        <v>6</v>
      </c>
      <c r="J46" s="8">
        <v>10</v>
      </c>
      <c r="K46" s="9" t="s">
        <v>113</v>
      </c>
      <c r="L46" s="7">
        <v>1</v>
      </c>
      <c r="M46" s="7">
        <v>2</v>
      </c>
      <c r="N46" s="7">
        <v>1</v>
      </c>
      <c r="O46" s="7">
        <v>0</v>
      </c>
      <c r="P46" s="7">
        <v>0</v>
      </c>
      <c r="Q46" s="7" t="str">
        <f t="shared" si="0"/>
        <v>GF</v>
      </c>
      <c r="R46" s="7" t="str">
        <f t="shared" si="1"/>
        <v>A</v>
      </c>
    </row>
    <row r="47" spans="1:18" ht="12.75" x14ac:dyDescent="0.2">
      <c r="A47" s="6" t="str">
        <f>B47&amp;"_"&amp;COUNTIF($B$2:B47,B47)</f>
        <v>Nains du Chaos (Tzeentch)_2</v>
      </c>
      <c r="B47" s="9" t="s">
        <v>42</v>
      </c>
      <c r="C47" s="9" t="s">
        <v>114</v>
      </c>
      <c r="D47" s="7">
        <v>70000</v>
      </c>
      <c r="E47" s="7">
        <v>6</v>
      </c>
      <c r="F47" s="7">
        <v>4</v>
      </c>
      <c r="G47" s="7">
        <v>3</v>
      </c>
      <c r="H47" s="8">
        <v>4</v>
      </c>
      <c r="I47" s="8">
        <v>6</v>
      </c>
      <c r="J47" s="8">
        <v>10</v>
      </c>
      <c r="K47" s="9" t="s">
        <v>115</v>
      </c>
      <c r="L47" s="7">
        <v>1</v>
      </c>
      <c r="M47" s="7">
        <v>2</v>
      </c>
      <c r="N47" s="7">
        <v>1</v>
      </c>
      <c r="O47" s="7">
        <v>0</v>
      </c>
      <c r="P47" s="7">
        <v>2</v>
      </c>
      <c r="Q47" s="7" t="str">
        <f t="shared" si="0"/>
        <v>GF</v>
      </c>
      <c r="R47" s="7" t="str">
        <f t="shared" si="1"/>
        <v>AM</v>
      </c>
    </row>
    <row r="48" spans="1:18" ht="12.75" x14ac:dyDescent="0.2">
      <c r="A48" s="6" t="str">
        <f>B48&amp;"_"&amp;COUNTIF($B$2:B48,B48)</f>
        <v>Nains du Chaos (Tzeentch)_3</v>
      </c>
      <c r="B48" s="9" t="s">
        <v>42</v>
      </c>
      <c r="C48" s="9" t="s">
        <v>116</v>
      </c>
      <c r="D48" s="7">
        <v>150000</v>
      </c>
      <c r="E48" s="7">
        <v>1</v>
      </c>
      <c r="F48" s="7">
        <v>5</v>
      </c>
      <c r="G48" s="7">
        <v>5</v>
      </c>
      <c r="H48" s="8">
        <v>4</v>
      </c>
      <c r="I48" s="8" t="s">
        <v>110</v>
      </c>
      <c r="J48" s="8">
        <v>9</v>
      </c>
      <c r="K48" s="9" t="s">
        <v>117</v>
      </c>
      <c r="L48" s="7">
        <v>2</v>
      </c>
      <c r="M48" s="7">
        <v>2</v>
      </c>
      <c r="N48" s="7">
        <v>1</v>
      </c>
      <c r="O48" s="7">
        <v>0</v>
      </c>
      <c r="P48" s="7">
        <v>2</v>
      </c>
      <c r="Q48" s="7" t="str">
        <f t="shared" si="0"/>
        <v>F</v>
      </c>
      <c r="R48" s="7" t="str">
        <f t="shared" si="1"/>
        <v>GAM</v>
      </c>
    </row>
    <row r="49" spans="1:18" ht="12.75" x14ac:dyDescent="0.2">
      <c r="A49" s="6" t="str">
        <f>B49&amp;"_"&amp;COUNTIF($B$2:B49,B49)</f>
        <v>Nains du Chaos (Tzeentch)_4</v>
      </c>
      <c r="B49" s="9" t="s">
        <v>42</v>
      </c>
      <c r="C49" s="9" t="s">
        <v>736</v>
      </c>
      <c r="D49" s="7">
        <v>40000</v>
      </c>
      <c r="E49" s="7">
        <v>16</v>
      </c>
      <c r="F49" s="7">
        <v>6</v>
      </c>
      <c r="G49" s="7">
        <v>3</v>
      </c>
      <c r="H49" s="8">
        <v>3</v>
      </c>
      <c r="I49" s="8">
        <v>4</v>
      </c>
      <c r="J49" s="8">
        <v>8</v>
      </c>
      <c r="K49" s="9"/>
      <c r="L49" s="7">
        <v>1</v>
      </c>
      <c r="M49" s="7">
        <v>2</v>
      </c>
      <c r="N49" s="7">
        <v>2</v>
      </c>
      <c r="O49" s="7">
        <v>0</v>
      </c>
      <c r="P49" s="7">
        <v>0</v>
      </c>
      <c r="Q49" s="7" t="str">
        <f t="shared" si="0"/>
        <v>G</v>
      </c>
      <c r="R49" s="7" t="str">
        <f t="shared" si="1"/>
        <v>AF</v>
      </c>
    </row>
    <row r="50" spans="1:18" ht="12.75" x14ac:dyDescent="0.2">
      <c r="A50" s="6" t="str">
        <f>B50&amp;"_"&amp;COUNTIF($B$2:B50,B50)</f>
        <v>Nains du Chaos (Universel)_1</v>
      </c>
      <c r="B50" s="9" t="s">
        <v>43</v>
      </c>
      <c r="C50" s="9" t="s">
        <v>112</v>
      </c>
      <c r="D50" s="7">
        <v>130000</v>
      </c>
      <c r="E50" s="7">
        <v>2</v>
      </c>
      <c r="F50" s="7">
        <v>6</v>
      </c>
      <c r="G50" s="7">
        <v>4</v>
      </c>
      <c r="H50" s="8">
        <v>4</v>
      </c>
      <c r="I50" s="8">
        <v>6</v>
      </c>
      <c r="J50" s="8">
        <v>10</v>
      </c>
      <c r="K50" s="9" t="s">
        <v>113</v>
      </c>
      <c r="L50" s="7">
        <v>1</v>
      </c>
      <c r="M50" s="7">
        <v>2</v>
      </c>
      <c r="N50" s="7">
        <v>1</v>
      </c>
      <c r="O50" s="7">
        <v>0</v>
      </c>
      <c r="P50" s="7">
        <v>0</v>
      </c>
      <c r="Q50" s="7" t="str">
        <f t="shared" si="0"/>
        <v>GF</v>
      </c>
      <c r="R50" s="7" t="str">
        <f t="shared" si="1"/>
        <v>A</v>
      </c>
    </row>
    <row r="51" spans="1:18" ht="12.75" x14ac:dyDescent="0.2">
      <c r="A51" s="6" t="str">
        <f>B51&amp;"_"&amp;COUNTIF($B$2:B51,B51)</f>
        <v>Nains du Chaos (Universel)_2</v>
      </c>
      <c r="B51" s="9" t="s">
        <v>43</v>
      </c>
      <c r="C51" s="9" t="s">
        <v>114</v>
      </c>
      <c r="D51" s="7">
        <v>70000</v>
      </c>
      <c r="E51" s="7">
        <v>6</v>
      </c>
      <c r="F51" s="7">
        <v>4</v>
      </c>
      <c r="G51" s="7">
        <v>3</v>
      </c>
      <c r="H51" s="8">
        <v>4</v>
      </c>
      <c r="I51" s="8">
        <v>6</v>
      </c>
      <c r="J51" s="8">
        <v>10</v>
      </c>
      <c r="K51" s="9" t="s">
        <v>115</v>
      </c>
      <c r="L51" s="7">
        <v>1</v>
      </c>
      <c r="M51" s="7">
        <v>2</v>
      </c>
      <c r="N51" s="7">
        <v>1</v>
      </c>
      <c r="O51" s="7">
        <v>0</v>
      </c>
      <c r="P51" s="7">
        <v>2</v>
      </c>
      <c r="Q51" s="7" t="str">
        <f t="shared" si="0"/>
        <v>GF</v>
      </c>
      <c r="R51" s="7" t="str">
        <f t="shared" si="1"/>
        <v>AM</v>
      </c>
    </row>
    <row r="52" spans="1:18" ht="12.75" x14ac:dyDescent="0.2">
      <c r="A52" s="6" t="str">
        <f>B52&amp;"_"&amp;COUNTIF($B$2:B52,B52)</f>
        <v>Nains du Chaos (Universel)_3</v>
      </c>
      <c r="B52" s="9" t="s">
        <v>43</v>
      </c>
      <c r="C52" s="9" t="s">
        <v>116</v>
      </c>
      <c r="D52" s="7">
        <v>150000</v>
      </c>
      <c r="E52" s="7">
        <v>1</v>
      </c>
      <c r="F52" s="7">
        <v>5</v>
      </c>
      <c r="G52" s="7">
        <v>5</v>
      </c>
      <c r="H52" s="8">
        <v>4</v>
      </c>
      <c r="I52" s="8" t="s">
        <v>110</v>
      </c>
      <c r="J52" s="8">
        <v>9</v>
      </c>
      <c r="K52" s="9" t="s">
        <v>117</v>
      </c>
      <c r="L52" s="7">
        <v>2</v>
      </c>
      <c r="M52" s="7">
        <v>2</v>
      </c>
      <c r="N52" s="7">
        <v>1</v>
      </c>
      <c r="O52" s="7">
        <v>0</v>
      </c>
      <c r="P52" s="7">
        <v>2</v>
      </c>
      <c r="Q52" s="7" t="str">
        <f t="shared" si="0"/>
        <v>F</v>
      </c>
      <c r="R52" s="7" t="str">
        <f t="shared" si="1"/>
        <v>GAM</v>
      </c>
    </row>
    <row r="53" spans="1:18" ht="12.75" x14ac:dyDescent="0.2">
      <c r="A53" s="6" t="str">
        <f>B53&amp;"_"&amp;COUNTIF($B$2:B53,B53)</f>
        <v>Nains du Chaos (Universel)_4</v>
      </c>
      <c r="B53" s="9" t="s">
        <v>43</v>
      </c>
      <c r="C53" s="9" t="s">
        <v>736</v>
      </c>
      <c r="D53" s="7">
        <v>40000</v>
      </c>
      <c r="E53" s="7">
        <v>16</v>
      </c>
      <c r="F53" s="7">
        <v>6</v>
      </c>
      <c r="G53" s="7">
        <v>3</v>
      </c>
      <c r="H53" s="8">
        <v>3</v>
      </c>
      <c r="I53" s="8">
        <v>4</v>
      </c>
      <c r="J53" s="8">
        <v>8</v>
      </c>
      <c r="K53" s="9"/>
      <c r="L53" s="7">
        <v>1</v>
      </c>
      <c r="M53" s="7">
        <v>2</v>
      </c>
      <c r="N53" s="7">
        <v>2</v>
      </c>
      <c r="O53" s="7">
        <v>0</v>
      </c>
      <c r="P53" s="7">
        <v>0</v>
      </c>
      <c r="Q53" s="7" t="str">
        <f t="shared" si="0"/>
        <v>G</v>
      </c>
      <c r="R53" s="7" t="str">
        <f t="shared" si="1"/>
        <v>AF</v>
      </c>
    </row>
    <row r="54" spans="1:18" ht="12.75" x14ac:dyDescent="0.2">
      <c r="A54" s="6" t="str">
        <f>B54&amp;"_"&amp;COUNTIF($B$2:B54,B54)</f>
        <v>Renégats du Chaos (Khorne)_1</v>
      </c>
      <c r="B54" s="9" t="s">
        <v>44</v>
      </c>
      <c r="C54" s="9" t="s">
        <v>118</v>
      </c>
      <c r="D54" s="7">
        <v>75000</v>
      </c>
      <c r="E54" s="7">
        <v>1</v>
      </c>
      <c r="F54" s="7">
        <v>6</v>
      </c>
      <c r="G54" s="7">
        <v>3</v>
      </c>
      <c r="H54" s="8">
        <v>2</v>
      </c>
      <c r="I54" s="8">
        <v>3</v>
      </c>
      <c r="J54" s="8">
        <v>9</v>
      </c>
      <c r="K54" s="9" t="s">
        <v>119</v>
      </c>
      <c r="L54" s="7">
        <v>1</v>
      </c>
      <c r="M54" s="7">
        <v>1</v>
      </c>
      <c r="N54" s="7">
        <v>2</v>
      </c>
      <c r="O54" s="7">
        <v>2</v>
      </c>
      <c r="P54" s="7">
        <v>1</v>
      </c>
      <c r="Q54" s="7" t="str">
        <f t="shared" si="0"/>
        <v>GAM</v>
      </c>
      <c r="R54" s="7" t="str">
        <f t="shared" si="1"/>
        <v>FP</v>
      </c>
    </row>
    <row r="55" spans="1:18" ht="12.75" x14ac:dyDescent="0.2">
      <c r="A55" s="6" t="str">
        <f>B55&amp;"_"&amp;COUNTIF($B$2:B55,B55)</f>
        <v>Renégats du Chaos (Khorne)_2</v>
      </c>
      <c r="B55" s="9" t="s">
        <v>44</v>
      </c>
      <c r="C55" s="9" t="s">
        <v>120</v>
      </c>
      <c r="D55" s="7">
        <v>40000</v>
      </c>
      <c r="E55" s="7">
        <v>1</v>
      </c>
      <c r="F55" s="7">
        <v>6</v>
      </c>
      <c r="G55" s="7">
        <v>2</v>
      </c>
      <c r="H55" s="8">
        <v>3</v>
      </c>
      <c r="I55" s="8">
        <v>4</v>
      </c>
      <c r="J55" s="8">
        <v>8</v>
      </c>
      <c r="K55" s="9" t="s">
        <v>121</v>
      </c>
      <c r="L55" s="7">
        <v>2</v>
      </c>
      <c r="M55" s="7">
        <v>1</v>
      </c>
      <c r="N55" s="7">
        <v>0</v>
      </c>
      <c r="O55" s="7">
        <v>2</v>
      </c>
      <c r="P55" s="7">
        <v>1</v>
      </c>
      <c r="Q55" s="7" t="str">
        <f t="shared" si="0"/>
        <v>AM</v>
      </c>
      <c r="R55" s="7" t="str">
        <f t="shared" si="1"/>
        <v>GP</v>
      </c>
    </row>
    <row r="56" spans="1:18" ht="12.75" x14ac:dyDescent="0.2">
      <c r="A56" s="6" t="str">
        <f>B56&amp;"_"&amp;COUNTIF($B$2:B56,B56)</f>
        <v>Renégats du Chaos (Khorne)_3</v>
      </c>
      <c r="B56" s="9" t="s">
        <v>44</v>
      </c>
      <c r="C56" s="9" t="s">
        <v>737</v>
      </c>
      <c r="D56" s="7">
        <v>50000</v>
      </c>
      <c r="E56" s="7">
        <v>12</v>
      </c>
      <c r="F56" s="7">
        <v>6</v>
      </c>
      <c r="G56" s="7">
        <v>3</v>
      </c>
      <c r="H56" s="8">
        <v>3</v>
      </c>
      <c r="I56" s="8">
        <v>4</v>
      </c>
      <c r="J56" s="8">
        <v>9</v>
      </c>
      <c r="K56" s="9"/>
      <c r="L56" s="7">
        <v>1</v>
      </c>
      <c r="M56" s="7">
        <v>2</v>
      </c>
      <c r="N56" s="7">
        <v>2</v>
      </c>
      <c r="O56" s="7">
        <v>0</v>
      </c>
      <c r="P56" s="7">
        <v>1</v>
      </c>
      <c r="Q56" s="7" t="str">
        <f t="shared" si="0"/>
        <v>GM</v>
      </c>
      <c r="R56" s="7" t="str">
        <f t="shared" si="1"/>
        <v>AF</v>
      </c>
    </row>
    <row r="57" spans="1:18" ht="12.75" x14ac:dyDescent="0.2">
      <c r="A57" s="6" t="str">
        <f>B57&amp;"_"&amp;COUNTIF($B$2:B57,B57)</f>
        <v>Renégats du Chaos (Khorne)_4</v>
      </c>
      <c r="B57" s="9" t="s">
        <v>44</v>
      </c>
      <c r="C57" s="9" t="s">
        <v>122</v>
      </c>
      <c r="D57" s="7">
        <v>75000</v>
      </c>
      <c r="E57" s="7">
        <v>1</v>
      </c>
      <c r="F57" s="7">
        <v>6</v>
      </c>
      <c r="G57" s="7">
        <v>3</v>
      </c>
      <c r="H57" s="8">
        <v>3</v>
      </c>
      <c r="I57" s="8">
        <v>3</v>
      </c>
      <c r="J57" s="8">
        <v>9</v>
      </c>
      <c r="K57" s="9" t="s">
        <v>123</v>
      </c>
      <c r="L57" s="7">
        <v>1</v>
      </c>
      <c r="M57" s="7">
        <v>2</v>
      </c>
      <c r="N57" s="7">
        <v>2</v>
      </c>
      <c r="O57" s="7">
        <v>1</v>
      </c>
      <c r="P57" s="7">
        <v>1</v>
      </c>
      <c r="Q57" s="7" t="str">
        <f t="shared" si="0"/>
        <v>GPM</v>
      </c>
      <c r="R57" s="7" t="str">
        <f t="shared" si="1"/>
        <v>AF</v>
      </c>
    </row>
    <row r="58" spans="1:18" ht="12.75" x14ac:dyDescent="0.2">
      <c r="A58" s="6" t="str">
        <f>B58&amp;"_"&amp;COUNTIF($B$2:B58,B58)</f>
        <v>Renégats du Chaos (Khorne)_5</v>
      </c>
      <c r="B58" s="9" t="s">
        <v>44</v>
      </c>
      <c r="C58" s="9" t="s">
        <v>124</v>
      </c>
      <c r="D58" s="7">
        <v>150000</v>
      </c>
      <c r="E58" s="7">
        <v>1</v>
      </c>
      <c r="F58" s="7">
        <v>5</v>
      </c>
      <c r="G58" s="7">
        <v>5</v>
      </c>
      <c r="H58" s="8">
        <v>4</v>
      </c>
      <c r="I58" s="8" t="s">
        <v>110</v>
      </c>
      <c r="J58" s="8">
        <v>9</v>
      </c>
      <c r="K58" s="9" t="s">
        <v>111</v>
      </c>
      <c r="L58" s="7">
        <v>2</v>
      </c>
      <c r="M58" s="7">
        <v>2</v>
      </c>
      <c r="N58" s="7">
        <v>1</v>
      </c>
      <c r="O58" s="7">
        <v>0</v>
      </c>
      <c r="P58" s="7">
        <v>2</v>
      </c>
      <c r="Q58" s="7" t="str">
        <f t="shared" si="0"/>
        <v>F</v>
      </c>
      <c r="R58" s="7" t="str">
        <f t="shared" si="1"/>
        <v>GAM</v>
      </c>
    </row>
    <row r="59" spans="1:18" ht="12.75" x14ac:dyDescent="0.2">
      <c r="A59" s="6" t="str">
        <f>B59&amp;"_"&amp;COUNTIF($B$2:B59,B59)</f>
        <v>Renégats du Chaos (Khorne)_6</v>
      </c>
      <c r="B59" s="9" t="s">
        <v>44</v>
      </c>
      <c r="C59" s="9" t="s">
        <v>125</v>
      </c>
      <c r="D59" s="7">
        <v>140000</v>
      </c>
      <c r="E59" s="7">
        <v>1</v>
      </c>
      <c r="F59" s="7">
        <v>5</v>
      </c>
      <c r="G59" s="7">
        <v>5</v>
      </c>
      <c r="H59" s="8">
        <v>4</v>
      </c>
      <c r="I59" s="8">
        <v>5</v>
      </c>
      <c r="J59" s="8">
        <v>10</v>
      </c>
      <c r="K59" s="9" t="s">
        <v>105</v>
      </c>
      <c r="L59" s="7">
        <v>2</v>
      </c>
      <c r="M59" s="7">
        <v>2</v>
      </c>
      <c r="N59" s="7">
        <v>1</v>
      </c>
      <c r="O59" s="7">
        <v>0</v>
      </c>
      <c r="P59" s="7">
        <v>2</v>
      </c>
      <c r="Q59" s="7" t="str">
        <f t="shared" si="0"/>
        <v>F</v>
      </c>
      <c r="R59" s="7" t="str">
        <f t="shared" si="1"/>
        <v>GAM</v>
      </c>
    </row>
    <row r="60" spans="1:18" ht="12.75" x14ac:dyDescent="0.2">
      <c r="A60" s="6" t="str">
        <f>B60&amp;"_"&amp;COUNTIF($B$2:B60,B60)</f>
        <v>Renégats du Chaos (Khorne)_7</v>
      </c>
      <c r="B60" s="9" t="s">
        <v>44</v>
      </c>
      <c r="C60" s="9" t="s">
        <v>126</v>
      </c>
      <c r="D60" s="7">
        <v>50000</v>
      </c>
      <c r="E60" s="7">
        <v>1</v>
      </c>
      <c r="F60" s="7">
        <v>5</v>
      </c>
      <c r="G60" s="7">
        <v>3</v>
      </c>
      <c r="H60" s="8">
        <v>3</v>
      </c>
      <c r="I60" s="8">
        <v>5</v>
      </c>
      <c r="J60" s="8">
        <v>10</v>
      </c>
      <c r="K60" s="9" t="s">
        <v>119</v>
      </c>
      <c r="L60" s="7">
        <v>1</v>
      </c>
      <c r="M60" s="7">
        <v>2</v>
      </c>
      <c r="N60" s="7">
        <v>2</v>
      </c>
      <c r="O60" s="7">
        <v>0</v>
      </c>
      <c r="P60" s="7">
        <v>1</v>
      </c>
      <c r="Q60" s="7" t="str">
        <f t="shared" si="0"/>
        <v>GM</v>
      </c>
      <c r="R60" s="7" t="str">
        <f t="shared" si="1"/>
        <v>AF</v>
      </c>
    </row>
    <row r="61" spans="1:18" ht="12.75" x14ac:dyDescent="0.2">
      <c r="A61" s="6" t="str">
        <f>B61&amp;"_"&amp;COUNTIF($B$2:B61,B61)</f>
        <v>Renégats du Chaos (Khorne)_8</v>
      </c>
      <c r="B61" s="9" t="s">
        <v>44</v>
      </c>
      <c r="C61" s="9" t="s">
        <v>127</v>
      </c>
      <c r="D61" s="7">
        <v>150000</v>
      </c>
      <c r="E61" s="7">
        <v>1</v>
      </c>
      <c r="F61" s="7">
        <v>6</v>
      </c>
      <c r="G61" s="7">
        <v>5</v>
      </c>
      <c r="H61" s="8">
        <v>4</v>
      </c>
      <c r="I61" s="8" t="s">
        <v>110</v>
      </c>
      <c r="J61" s="8">
        <v>9</v>
      </c>
      <c r="K61" s="9" t="s">
        <v>128</v>
      </c>
      <c r="L61" s="7">
        <v>2</v>
      </c>
      <c r="M61" s="7">
        <v>2</v>
      </c>
      <c r="N61" s="7">
        <v>1</v>
      </c>
      <c r="O61" s="7">
        <v>0</v>
      </c>
      <c r="P61" s="7">
        <v>2</v>
      </c>
      <c r="Q61" s="7" t="str">
        <f t="shared" si="0"/>
        <v>F</v>
      </c>
      <c r="R61" s="7" t="str">
        <f t="shared" si="1"/>
        <v>GAM</v>
      </c>
    </row>
    <row r="62" spans="1:18" ht="12.75" x14ac:dyDescent="0.2">
      <c r="A62" s="6" t="str">
        <f>B62&amp;"_"&amp;COUNTIF($B$2:B62,B62)</f>
        <v>Renégats du Chaos (Khorne)_9</v>
      </c>
      <c r="B62" s="9" t="s">
        <v>44</v>
      </c>
      <c r="C62" s="9" t="s">
        <v>129</v>
      </c>
      <c r="D62" s="7">
        <v>50000</v>
      </c>
      <c r="E62" s="7">
        <v>1</v>
      </c>
      <c r="F62" s="7">
        <v>7</v>
      </c>
      <c r="G62" s="7">
        <v>3</v>
      </c>
      <c r="H62" s="8">
        <v>3</v>
      </c>
      <c r="I62" s="8">
        <v>4</v>
      </c>
      <c r="J62" s="8">
        <v>8</v>
      </c>
      <c r="K62" s="9" t="s">
        <v>119</v>
      </c>
      <c r="L62" s="7">
        <v>1</v>
      </c>
      <c r="M62" s="7">
        <v>2</v>
      </c>
      <c r="N62" s="7">
        <v>2</v>
      </c>
      <c r="O62" s="7">
        <v>0</v>
      </c>
      <c r="P62" s="7">
        <v>1</v>
      </c>
      <c r="Q62" s="7" t="str">
        <f t="shared" si="0"/>
        <v>GM</v>
      </c>
      <c r="R62" s="7" t="str">
        <f t="shared" si="1"/>
        <v>AF</v>
      </c>
    </row>
    <row r="63" spans="1:18" ht="12.75" x14ac:dyDescent="0.2">
      <c r="A63" s="6" t="str">
        <f>B63&amp;"_"&amp;COUNTIF($B$2:B63,B63)</f>
        <v>Renégats du Chaos (Khorne)_10</v>
      </c>
      <c r="B63" s="9" t="s">
        <v>44</v>
      </c>
      <c r="C63" s="9" t="s">
        <v>130</v>
      </c>
      <c r="D63" s="7">
        <v>115000</v>
      </c>
      <c r="E63" s="7">
        <v>1</v>
      </c>
      <c r="F63" s="7">
        <v>4</v>
      </c>
      <c r="G63" s="7">
        <v>5</v>
      </c>
      <c r="H63" s="8">
        <v>5</v>
      </c>
      <c r="I63" s="8">
        <v>5</v>
      </c>
      <c r="J63" s="8">
        <v>10</v>
      </c>
      <c r="K63" s="9" t="s">
        <v>107</v>
      </c>
      <c r="L63" s="7">
        <v>2</v>
      </c>
      <c r="M63" s="7">
        <v>2</v>
      </c>
      <c r="N63" s="7">
        <v>1</v>
      </c>
      <c r="O63" s="7">
        <v>0</v>
      </c>
      <c r="P63" s="7">
        <v>2</v>
      </c>
      <c r="Q63" s="7" t="str">
        <f t="shared" si="0"/>
        <v>F</v>
      </c>
      <c r="R63" s="7" t="str">
        <f t="shared" si="1"/>
        <v>GAM</v>
      </c>
    </row>
    <row r="64" spans="1:18" ht="12.75" x14ac:dyDescent="0.2">
      <c r="A64" s="6" t="str">
        <f>B64&amp;"_"&amp;COUNTIF($B$2:B64,B64)</f>
        <v>Renégats du Chaos (Nurgle)_1</v>
      </c>
      <c r="B64" s="9" t="s">
        <v>45</v>
      </c>
      <c r="C64" s="9" t="s">
        <v>118</v>
      </c>
      <c r="D64" s="7">
        <v>75000</v>
      </c>
      <c r="E64" s="7">
        <v>1</v>
      </c>
      <c r="F64" s="7">
        <v>6</v>
      </c>
      <c r="G64" s="7">
        <v>3</v>
      </c>
      <c r="H64" s="8">
        <v>2</v>
      </c>
      <c r="I64" s="8">
        <v>3</v>
      </c>
      <c r="J64" s="8">
        <v>9</v>
      </c>
      <c r="K64" s="9" t="s">
        <v>119</v>
      </c>
      <c r="L64" s="7">
        <v>1</v>
      </c>
      <c r="M64" s="7">
        <v>1</v>
      </c>
      <c r="N64" s="7">
        <v>2</v>
      </c>
      <c r="O64" s="7">
        <v>2</v>
      </c>
      <c r="P64" s="7">
        <v>1</v>
      </c>
      <c r="Q64" s="7" t="str">
        <f t="shared" si="0"/>
        <v>GAM</v>
      </c>
      <c r="R64" s="7" t="str">
        <f t="shared" si="1"/>
        <v>FP</v>
      </c>
    </row>
    <row r="65" spans="1:18" ht="12.75" x14ac:dyDescent="0.2">
      <c r="A65" s="6" t="str">
        <f>B65&amp;"_"&amp;COUNTIF($B$2:B65,B65)</f>
        <v>Renégats du Chaos (Nurgle)_2</v>
      </c>
      <c r="B65" s="9" t="s">
        <v>45</v>
      </c>
      <c r="C65" s="9" t="s">
        <v>120</v>
      </c>
      <c r="D65" s="7">
        <v>40000</v>
      </c>
      <c r="E65" s="7">
        <v>1</v>
      </c>
      <c r="F65" s="7">
        <v>6</v>
      </c>
      <c r="G65" s="7">
        <v>2</v>
      </c>
      <c r="H65" s="8">
        <v>3</v>
      </c>
      <c r="I65" s="8">
        <v>4</v>
      </c>
      <c r="J65" s="8">
        <v>8</v>
      </c>
      <c r="K65" s="9" t="s">
        <v>121</v>
      </c>
      <c r="L65" s="7">
        <v>2</v>
      </c>
      <c r="M65" s="7">
        <v>1</v>
      </c>
      <c r="N65" s="7">
        <v>0</v>
      </c>
      <c r="O65" s="7">
        <v>2</v>
      </c>
      <c r="P65" s="7">
        <v>1</v>
      </c>
      <c r="Q65" s="7" t="str">
        <f t="shared" si="0"/>
        <v>AM</v>
      </c>
      <c r="R65" s="7" t="str">
        <f t="shared" si="1"/>
        <v>GP</v>
      </c>
    </row>
    <row r="66" spans="1:18" ht="12.75" x14ac:dyDescent="0.2">
      <c r="A66" s="6" t="str">
        <f>B66&amp;"_"&amp;COUNTIF($B$2:B66,B66)</f>
        <v>Renégats du Chaos (Nurgle)_3</v>
      </c>
      <c r="B66" s="9" t="s">
        <v>45</v>
      </c>
      <c r="C66" s="9" t="s">
        <v>737</v>
      </c>
      <c r="D66" s="7">
        <v>50000</v>
      </c>
      <c r="E66" s="7">
        <v>12</v>
      </c>
      <c r="F66" s="7">
        <v>6</v>
      </c>
      <c r="G66" s="7">
        <v>3</v>
      </c>
      <c r="H66" s="8">
        <v>3</v>
      </c>
      <c r="I66" s="8">
        <v>4</v>
      </c>
      <c r="J66" s="8">
        <v>9</v>
      </c>
      <c r="K66" s="9"/>
      <c r="L66" s="7">
        <v>1</v>
      </c>
      <c r="M66" s="7">
        <v>2</v>
      </c>
      <c r="N66" s="7">
        <v>2</v>
      </c>
      <c r="O66" s="7">
        <v>0</v>
      </c>
      <c r="P66" s="7">
        <v>1</v>
      </c>
      <c r="Q66" s="7" t="str">
        <f t="shared" si="0"/>
        <v>GM</v>
      </c>
      <c r="R66" s="7" t="str">
        <f t="shared" si="1"/>
        <v>AF</v>
      </c>
    </row>
    <row r="67" spans="1:18" ht="12.75" x14ac:dyDescent="0.2">
      <c r="A67" s="6" t="str">
        <f>B67&amp;"_"&amp;COUNTIF($B$2:B67,B67)</f>
        <v>Renégats du Chaos (Nurgle)_4</v>
      </c>
      <c r="B67" s="9" t="s">
        <v>45</v>
      </c>
      <c r="C67" s="9" t="s">
        <v>122</v>
      </c>
      <c r="D67" s="7">
        <v>75000</v>
      </c>
      <c r="E67" s="7">
        <v>1</v>
      </c>
      <c r="F67" s="7">
        <v>6</v>
      </c>
      <c r="G67" s="7">
        <v>3</v>
      </c>
      <c r="H67" s="8">
        <v>3</v>
      </c>
      <c r="I67" s="8">
        <v>3</v>
      </c>
      <c r="J67" s="8">
        <v>9</v>
      </c>
      <c r="K67" s="9" t="s">
        <v>123</v>
      </c>
      <c r="L67" s="7">
        <v>1</v>
      </c>
      <c r="M67" s="7">
        <v>2</v>
      </c>
      <c r="N67" s="7">
        <v>2</v>
      </c>
      <c r="O67" s="7">
        <v>1</v>
      </c>
      <c r="P67" s="7">
        <v>1</v>
      </c>
      <c r="Q67" s="7" t="str">
        <f t="shared" ref="Q67:Q130" si="2">_xlfn.CONCAT(_xlfn.CONCAT(_xlfn.CONCAT(_xlfn.CONCAT(IF(L67 = 1, "G", ""), IF(M67 = 1, "A", "")), IF(N67 = 1, "F", "")),IF(O67 = 1, "P", "")),IF(P67 = 1, "M", ""))</f>
        <v>GPM</v>
      </c>
      <c r="R67" s="7" t="str">
        <f t="shared" ref="R67:R130" si="3">_xlfn.CONCAT(_xlfn.CONCAT(_xlfn.CONCAT(_xlfn.CONCAT(IF(L67 = 2, "G", ""), IF(M67 = 2, "A", "")), IF(N67 = 2, "F", "")),IF(O67 = 2, "P", "")),IF(P67 = 2, "M", ""))</f>
        <v>AF</v>
      </c>
    </row>
    <row r="68" spans="1:18" ht="12.75" x14ac:dyDescent="0.2">
      <c r="A68" s="6" t="str">
        <f>B68&amp;"_"&amp;COUNTIF($B$2:B68,B68)</f>
        <v>Renégats du Chaos (Nurgle)_5</v>
      </c>
      <c r="B68" s="9" t="s">
        <v>45</v>
      </c>
      <c r="C68" s="9" t="s">
        <v>124</v>
      </c>
      <c r="D68" s="7">
        <v>150000</v>
      </c>
      <c r="E68" s="7">
        <v>1</v>
      </c>
      <c r="F68" s="7">
        <v>5</v>
      </c>
      <c r="G68" s="7">
        <v>5</v>
      </c>
      <c r="H68" s="8">
        <v>4</v>
      </c>
      <c r="I68" s="8" t="s">
        <v>110</v>
      </c>
      <c r="J68" s="8">
        <v>9</v>
      </c>
      <c r="K68" s="9" t="s">
        <v>111</v>
      </c>
      <c r="L68" s="7">
        <v>2</v>
      </c>
      <c r="M68" s="7">
        <v>2</v>
      </c>
      <c r="N68" s="7">
        <v>1</v>
      </c>
      <c r="O68" s="7">
        <v>0</v>
      </c>
      <c r="P68" s="7">
        <v>2</v>
      </c>
      <c r="Q68" s="7" t="str">
        <f t="shared" si="2"/>
        <v>F</v>
      </c>
      <c r="R68" s="7" t="str">
        <f t="shared" si="3"/>
        <v>GAM</v>
      </c>
    </row>
    <row r="69" spans="1:18" ht="12.75" x14ac:dyDescent="0.2">
      <c r="A69" s="6" t="str">
        <f>B69&amp;"_"&amp;COUNTIF($B$2:B69,B69)</f>
        <v>Renégats du Chaos (Nurgle)_6</v>
      </c>
      <c r="B69" s="9" t="s">
        <v>45</v>
      </c>
      <c r="C69" s="9" t="s">
        <v>125</v>
      </c>
      <c r="D69" s="7">
        <v>140000</v>
      </c>
      <c r="E69" s="7">
        <v>1</v>
      </c>
      <c r="F69" s="7">
        <v>5</v>
      </c>
      <c r="G69" s="7">
        <v>5</v>
      </c>
      <c r="H69" s="8">
        <v>4</v>
      </c>
      <c r="I69" s="8">
        <v>5</v>
      </c>
      <c r="J69" s="8">
        <v>10</v>
      </c>
      <c r="K69" s="9" t="s">
        <v>105</v>
      </c>
      <c r="L69" s="7">
        <v>2</v>
      </c>
      <c r="M69" s="7">
        <v>2</v>
      </c>
      <c r="N69" s="7">
        <v>1</v>
      </c>
      <c r="O69" s="7">
        <v>0</v>
      </c>
      <c r="P69" s="7">
        <v>2</v>
      </c>
      <c r="Q69" s="7" t="str">
        <f t="shared" si="2"/>
        <v>F</v>
      </c>
      <c r="R69" s="7" t="str">
        <f t="shared" si="3"/>
        <v>GAM</v>
      </c>
    </row>
    <row r="70" spans="1:18" ht="12.75" x14ac:dyDescent="0.2">
      <c r="A70" s="6" t="str">
        <f>B70&amp;"_"&amp;COUNTIF($B$2:B70,B70)</f>
        <v>Renégats du Chaos (Nurgle)_7</v>
      </c>
      <c r="B70" s="9" t="s">
        <v>45</v>
      </c>
      <c r="C70" s="9" t="s">
        <v>126</v>
      </c>
      <c r="D70" s="7">
        <v>50000</v>
      </c>
      <c r="E70" s="7">
        <v>1</v>
      </c>
      <c r="F70" s="7">
        <v>5</v>
      </c>
      <c r="G70" s="7">
        <v>3</v>
      </c>
      <c r="H70" s="8">
        <v>3</v>
      </c>
      <c r="I70" s="8">
        <v>5</v>
      </c>
      <c r="J70" s="8">
        <v>10</v>
      </c>
      <c r="K70" s="9" t="s">
        <v>119</v>
      </c>
      <c r="L70" s="7">
        <v>1</v>
      </c>
      <c r="M70" s="7">
        <v>2</v>
      </c>
      <c r="N70" s="7">
        <v>2</v>
      </c>
      <c r="O70" s="7">
        <v>0</v>
      </c>
      <c r="P70" s="7">
        <v>1</v>
      </c>
      <c r="Q70" s="7" t="str">
        <f t="shared" si="2"/>
        <v>GM</v>
      </c>
      <c r="R70" s="7" t="str">
        <f t="shared" si="3"/>
        <v>AF</v>
      </c>
    </row>
    <row r="71" spans="1:18" ht="12.75" x14ac:dyDescent="0.2">
      <c r="A71" s="6" t="str">
        <f>B71&amp;"_"&amp;COUNTIF($B$2:B71,B71)</f>
        <v>Renégats du Chaos (Nurgle)_8</v>
      </c>
      <c r="B71" s="9" t="s">
        <v>45</v>
      </c>
      <c r="C71" s="9" t="s">
        <v>127</v>
      </c>
      <c r="D71" s="7">
        <v>150000</v>
      </c>
      <c r="E71" s="7">
        <v>1</v>
      </c>
      <c r="F71" s="7">
        <v>6</v>
      </c>
      <c r="G71" s="7">
        <v>5</v>
      </c>
      <c r="H71" s="8">
        <v>4</v>
      </c>
      <c r="I71" s="8" t="s">
        <v>110</v>
      </c>
      <c r="J71" s="8">
        <v>9</v>
      </c>
      <c r="K71" s="9" t="s">
        <v>128</v>
      </c>
      <c r="L71" s="7">
        <v>2</v>
      </c>
      <c r="M71" s="7">
        <v>2</v>
      </c>
      <c r="N71" s="7">
        <v>1</v>
      </c>
      <c r="O71" s="7">
        <v>0</v>
      </c>
      <c r="P71" s="7">
        <v>2</v>
      </c>
      <c r="Q71" s="7" t="str">
        <f t="shared" si="2"/>
        <v>F</v>
      </c>
      <c r="R71" s="7" t="str">
        <f t="shared" si="3"/>
        <v>GAM</v>
      </c>
    </row>
    <row r="72" spans="1:18" ht="12.75" x14ac:dyDescent="0.2">
      <c r="A72" s="6" t="str">
        <f>B72&amp;"_"&amp;COUNTIF($B$2:B72,B72)</f>
        <v>Renégats du Chaos (Nurgle)_9</v>
      </c>
      <c r="B72" s="9" t="s">
        <v>45</v>
      </c>
      <c r="C72" s="9" t="s">
        <v>129</v>
      </c>
      <c r="D72" s="7">
        <v>50000</v>
      </c>
      <c r="E72" s="7">
        <v>1</v>
      </c>
      <c r="F72" s="7">
        <v>7</v>
      </c>
      <c r="G72" s="7">
        <v>3</v>
      </c>
      <c r="H72" s="8">
        <v>3</v>
      </c>
      <c r="I72" s="8">
        <v>4</v>
      </c>
      <c r="J72" s="8">
        <v>8</v>
      </c>
      <c r="K72" s="9" t="s">
        <v>119</v>
      </c>
      <c r="L72" s="7">
        <v>1</v>
      </c>
      <c r="M72" s="7">
        <v>2</v>
      </c>
      <c r="N72" s="7">
        <v>2</v>
      </c>
      <c r="O72" s="7">
        <v>0</v>
      </c>
      <c r="P72" s="7">
        <v>1</v>
      </c>
      <c r="Q72" s="7" t="str">
        <f t="shared" si="2"/>
        <v>GM</v>
      </c>
      <c r="R72" s="7" t="str">
        <f t="shared" si="3"/>
        <v>AF</v>
      </c>
    </row>
    <row r="73" spans="1:18" ht="12.75" x14ac:dyDescent="0.2">
      <c r="A73" s="6" t="str">
        <f>B73&amp;"_"&amp;COUNTIF($B$2:B73,B73)</f>
        <v>Renégats du Chaos (Nurgle)_10</v>
      </c>
      <c r="B73" s="9" t="s">
        <v>45</v>
      </c>
      <c r="C73" s="9" t="s">
        <v>130</v>
      </c>
      <c r="D73" s="7">
        <v>115000</v>
      </c>
      <c r="E73" s="7">
        <v>1</v>
      </c>
      <c r="F73" s="7">
        <v>4</v>
      </c>
      <c r="G73" s="7">
        <v>5</v>
      </c>
      <c r="H73" s="8">
        <v>5</v>
      </c>
      <c r="I73" s="8">
        <v>5</v>
      </c>
      <c r="J73" s="8">
        <v>10</v>
      </c>
      <c r="K73" s="9" t="s">
        <v>107</v>
      </c>
      <c r="L73" s="7">
        <v>2</v>
      </c>
      <c r="M73" s="7">
        <v>2</v>
      </c>
      <c r="N73" s="7">
        <v>1</v>
      </c>
      <c r="O73" s="7">
        <v>0</v>
      </c>
      <c r="P73" s="7">
        <v>2</v>
      </c>
      <c r="Q73" s="7" t="str">
        <f t="shared" si="2"/>
        <v>F</v>
      </c>
      <c r="R73" s="7" t="str">
        <f t="shared" si="3"/>
        <v>GAM</v>
      </c>
    </row>
    <row r="74" spans="1:18" ht="12.75" x14ac:dyDescent="0.2">
      <c r="A74" s="6" t="str">
        <f>B74&amp;"_"&amp;COUNTIF($B$2:B74,B74)</f>
        <v>Renégats du Chaos (Slaanesh)_1</v>
      </c>
      <c r="B74" s="9" t="s">
        <v>46</v>
      </c>
      <c r="C74" s="9" t="s">
        <v>118</v>
      </c>
      <c r="D74" s="7">
        <v>75000</v>
      </c>
      <c r="E74" s="7">
        <v>1</v>
      </c>
      <c r="F74" s="7">
        <v>6</v>
      </c>
      <c r="G74" s="7">
        <v>3</v>
      </c>
      <c r="H74" s="8">
        <v>2</v>
      </c>
      <c r="I74" s="8">
        <v>3</v>
      </c>
      <c r="J74" s="8">
        <v>9</v>
      </c>
      <c r="K74" s="9" t="s">
        <v>119</v>
      </c>
      <c r="L74" s="7">
        <v>1</v>
      </c>
      <c r="M74" s="7">
        <v>1</v>
      </c>
      <c r="N74" s="7">
        <v>2</v>
      </c>
      <c r="O74" s="7">
        <v>2</v>
      </c>
      <c r="P74" s="7">
        <v>1</v>
      </c>
      <c r="Q74" s="7" t="str">
        <f t="shared" si="2"/>
        <v>GAM</v>
      </c>
      <c r="R74" s="7" t="str">
        <f t="shared" si="3"/>
        <v>FP</v>
      </c>
    </row>
    <row r="75" spans="1:18" ht="12.75" x14ac:dyDescent="0.2">
      <c r="A75" s="6" t="str">
        <f>B75&amp;"_"&amp;COUNTIF($B$2:B75,B75)</f>
        <v>Renégats du Chaos (Slaanesh)_2</v>
      </c>
      <c r="B75" s="9" t="s">
        <v>46</v>
      </c>
      <c r="C75" s="9" t="s">
        <v>120</v>
      </c>
      <c r="D75" s="7">
        <v>40000</v>
      </c>
      <c r="E75" s="7">
        <v>1</v>
      </c>
      <c r="F75" s="7">
        <v>6</v>
      </c>
      <c r="G75" s="7">
        <v>2</v>
      </c>
      <c r="H75" s="8">
        <v>3</v>
      </c>
      <c r="I75" s="8">
        <v>4</v>
      </c>
      <c r="J75" s="8">
        <v>8</v>
      </c>
      <c r="K75" s="9" t="s">
        <v>121</v>
      </c>
      <c r="L75" s="7">
        <v>2</v>
      </c>
      <c r="M75" s="7">
        <v>1</v>
      </c>
      <c r="N75" s="7">
        <v>0</v>
      </c>
      <c r="O75" s="7">
        <v>2</v>
      </c>
      <c r="P75" s="7">
        <v>1</v>
      </c>
      <c r="Q75" s="7" t="str">
        <f t="shared" si="2"/>
        <v>AM</v>
      </c>
      <c r="R75" s="7" t="str">
        <f t="shared" si="3"/>
        <v>GP</v>
      </c>
    </row>
    <row r="76" spans="1:18" ht="12.75" x14ac:dyDescent="0.2">
      <c r="A76" s="6" t="str">
        <f>B76&amp;"_"&amp;COUNTIF($B$2:B76,B76)</f>
        <v>Renégats du Chaos (Slaanesh)_3</v>
      </c>
      <c r="B76" s="9" t="s">
        <v>46</v>
      </c>
      <c r="C76" s="9" t="s">
        <v>737</v>
      </c>
      <c r="D76" s="7">
        <v>50000</v>
      </c>
      <c r="E76" s="7">
        <v>12</v>
      </c>
      <c r="F76" s="7">
        <v>6</v>
      </c>
      <c r="G76" s="7">
        <v>3</v>
      </c>
      <c r="H76" s="8">
        <v>3</v>
      </c>
      <c r="I76" s="8">
        <v>4</v>
      </c>
      <c r="J76" s="8">
        <v>9</v>
      </c>
      <c r="K76" s="9"/>
      <c r="L76" s="7">
        <v>1</v>
      </c>
      <c r="M76" s="7">
        <v>2</v>
      </c>
      <c r="N76" s="7">
        <v>2</v>
      </c>
      <c r="O76" s="7">
        <v>0</v>
      </c>
      <c r="P76" s="7">
        <v>1</v>
      </c>
      <c r="Q76" s="7" t="str">
        <f t="shared" si="2"/>
        <v>GM</v>
      </c>
      <c r="R76" s="7" t="str">
        <f t="shared" si="3"/>
        <v>AF</v>
      </c>
    </row>
    <row r="77" spans="1:18" ht="12.75" x14ac:dyDescent="0.2">
      <c r="A77" s="6" t="str">
        <f>B77&amp;"_"&amp;COUNTIF($B$2:B77,B77)</f>
        <v>Renégats du Chaos (Slaanesh)_4</v>
      </c>
      <c r="B77" s="9" t="s">
        <v>46</v>
      </c>
      <c r="C77" s="9" t="s">
        <v>122</v>
      </c>
      <c r="D77" s="7">
        <v>75000</v>
      </c>
      <c r="E77" s="7">
        <v>1</v>
      </c>
      <c r="F77" s="7">
        <v>6</v>
      </c>
      <c r="G77" s="7">
        <v>3</v>
      </c>
      <c r="H77" s="8">
        <v>3</v>
      </c>
      <c r="I77" s="8">
        <v>3</v>
      </c>
      <c r="J77" s="8">
        <v>9</v>
      </c>
      <c r="K77" s="9" t="s">
        <v>123</v>
      </c>
      <c r="L77" s="7">
        <v>1</v>
      </c>
      <c r="M77" s="7">
        <v>2</v>
      </c>
      <c r="N77" s="7">
        <v>2</v>
      </c>
      <c r="O77" s="7">
        <v>1</v>
      </c>
      <c r="P77" s="7">
        <v>1</v>
      </c>
      <c r="Q77" s="7" t="str">
        <f t="shared" si="2"/>
        <v>GPM</v>
      </c>
      <c r="R77" s="7" t="str">
        <f t="shared" si="3"/>
        <v>AF</v>
      </c>
    </row>
    <row r="78" spans="1:18" ht="12.75" x14ac:dyDescent="0.2">
      <c r="A78" s="6" t="str">
        <f>B78&amp;"_"&amp;COUNTIF($B$2:B78,B78)</f>
        <v>Renégats du Chaos (Slaanesh)_5</v>
      </c>
      <c r="B78" s="9" t="s">
        <v>46</v>
      </c>
      <c r="C78" s="9" t="s">
        <v>124</v>
      </c>
      <c r="D78" s="7">
        <v>150000</v>
      </c>
      <c r="E78" s="7">
        <v>1</v>
      </c>
      <c r="F78" s="7">
        <v>5</v>
      </c>
      <c r="G78" s="7">
        <v>5</v>
      </c>
      <c r="H78" s="8">
        <v>4</v>
      </c>
      <c r="I78" s="8" t="s">
        <v>110</v>
      </c>
      <c r="J78" s="8">
        <v>9</v>
      </c>
      <c r="K78" s="9" t="s">
        <v>111</v>
      </c>
      <c r="L78" s="7">
        <v>2</v>
      </c>
      <c r="M78" s="7">
        <v>2</v>
      </c>
      <c r="N78" s="7">
        <v>1</v>
      </c>
      <c r="O78" s="7">
        <v>0</v>
      </c>
      <c r="P78" s="7">
        <v>2</v>
      </c>
      <c r="Q78" s="7" t="str">
        <f t="shared" si="2"/>
        <v>F</v>
      </c>
      <c r="R78" s="7" t="str">
        <f t="shared" si="3"/>
        <v>GAM</v>
      </c>
    </row>
    <row r="79" spans="1:18" ht="12.75" x14ac:dyDescent="0.2">
      <c r="A79" s="6" t="str">
        <f>B79&amp;"_"&amp;COUNTIF($B$2:B79,B79)</f>
        <v>Renégats du Chaos (Slaanesh)_6</v>
      </c>
      <c r="B79" s="9" t="s">
        <v>46</v>
      </c>
      <c r="C79" s="9" t="s">
        <v>125</v>
      </c>
      <c r="D79" s="7">
        <v>140000</v>
      </c>
      <c r="E79" s="7">
        <v>1</v>
      </c>
      <c r="F79" s="7">
        <v>5</v>
      </c>
      <c r="G79" s="7">
        <v>5</v>
      </c>
      <c r="H79" s="8">
        <v>4</v>
      </c>
      <c r="I79" s="8">
        <v>5</v>
      </c>
      <c r="J79" s="8">
        <v>10</v>
      </c>
      <c r="K79" s="9" t="s">
        <v>105</v>
      </c>
      <c r="L79" s="7">
        <v>2</v>
      </c>
      <c r="M79" s="7">
        <v>2</v>
      </c>
      <c r="N79" s="7">
        <v>1</v>
      </c>
      <c r="O79" s="7">
        <v>0</v>
      </c>
      <c r="P79" s="7">
        <v>2</v>
      </c>
      <c r="Q79" s="7" t="str">
        <f t="shared" si="2"/>
        <v>F</v>
      </c>
      <c r="R79" s="7" t="str">
        <f t="shared" si="3"/>
        <v>GAM</v>
      </c>
    </row>
    <row r="80" spans="1:18" ht="12.75" x14ac:dyDescent="0.2">
      <c r="A80" s="6" t="str">
        <f>B80&amp;"_"&amp;COUNTIF($B$2:B80,B80)</f>
        <v>Renégats du Chaos (Slaanesh)_7</v>
      </c>
      <c r="B80" s="9" t="s">
        <v>46</v>
      </c>
      <c r="C80" s="9" t="s">
        <v>126</v>
      </c>
      <c r="D80" s="7">
        <v>50000</v>
      </c>
      <c r="E80" s="7">
        <v>1</v>
      </c>
      <c r="F80" s="7">
        <v>5</v>
      </c>
      <c r="G80" s="7">
        <v>3</v>
      </c>
      <c r="H80" s="8">
        <v>3</v>
      </c>
      <c r="I80" s="8">
        <v>5</v>
      </c>
      <c r="J80" s="8">
        <v>10</v>
      </c>
      <c r="K80" s="9" t="s">
        <v>119</v>
      </c>
      <c r="L80" s="7">
        <v>1</v>
      </c>
      <c r="M80" s="7">
        <v>2</v>
      </c>
      <c r="N80" s="7">
        <v>2</v>
      </c>
      <c r="O80" s="7">
        <v>0</v>
      </c>
      <c r="P80" s="7">
        <v>1</v>
      </c>
      <c r="Q80" s="7" t="str">
        <f t="shared" si="2"/>
        <v>GM</v>
      </c>
      <c r="R80" s="7" t="str">
        <f t="shared" si="3"/>
        <v>AF</v>
      </c>
    </row>
    <row r="81" spans="1:18" ht="12.75" x14ac:dyDescent="0.2">
      <c r="A81" s="6" t="str">
        <f>B81&amp;"_"&amp;COUNTIF($B$2:B81,B81)</f>
        <v>Renégats du Chaos (Slaanesh)_8</v>
      </c>
      <c r="B81" s="9" t="s">
        <v>46</v>
      </c>
      <c r="C81" s="9" t="s">
        <v>127</v>
      </c>
      <c r="D81" s="7">
        <v>150000</v>
      </c>
      <c r="E81" s="7">
        <v>1</v>
      </c>
      <c r="F81" s="7">
        <v>6</v>
      </c>
      <c r="G81" s="7">
        <v>5</v>
      </c>
      <c r="H81" s="8">
        <v>4</v>
      </c>
      <c r="I81" s="8" t="s">
        <v>110</v>
      </c>
      <c r="J81" s="8">
        <v>9</v>
      </c>
      <c r="K81" s="9" t="s">
        <v>128</v>
      </c>
      <c r="L81" s="7">
        <v>2</v>
      </c>
      <c r="M81" s="7">
        <v>2</v>
      </c>
      <c r="N81" s="7">
        <v>1</v>
      </c>
      <c r="O81" s="7">
        <v>0</v>
      </c>
      <c r="P81" s="7">
        <v>2</v>
      </c>
      <c r="Q81" s="7" t="str">
        <f t="shared" si="2"/>
        <v>F</v>
      </c>
      <c r="R81" s="7" t="str">
        <f t="shared" si="3"/>
        <v>GAM</v>
      </c>
    </row>
    <row r="82" spans="1:18" ht="12.75" x14ac:dyDescent="0.2">
      <c r="A82" s="6" t="str">
        <f>B82&amp;"_"&amp;COUNTIF($B$2:B82,B82)</f>
        <v>Renégats du Chaos (Slaanesh)_9</v>
      </c>
      <c r="B82" s="9" t="s">
        <v>46</v>
      </c>
      <c r="C82" s="9" t="s">
        <v>129</v>
      </c>
      <c r="D82" s="7">
        <v>50000</v>
      </c>
      <c r="E82" s="7">
        <v>1</v>
      </c>
      <c r="F82" s="7">
        <v>7</v>
      </c>
      <c r="G82" s="7">
        <v>3</v>
      </c>
      <c r="H82" s="8">
        <v>3</v>
      </c>
      <c r="I82" s="8">
        <v>4</v>
      </c>
      <c r="J82" s="8">
        <v>8</v>
      </c>
      <c r="K82" s="9" t="s">
        <v>119</v>
      </c>
      <c r="L82" s="7">
        <v>1</v>
      </c>
      <c r="M82" s="7">
        <v>2</v>
      </c>
      <c r="N82" s="7">
        <v>2</v>
      </c>
      <c r="O82" s="7">
        <v>0</v>
      </c>
      <c r="P82" s="7">
        <v>1</v>
      </c>
      <c r="Q82" s="7" t="str">
        <f t="shared" si="2"/>
        <v>GM</v>
      </c>
      <c r="R82" s="7" t="str">
        <f t="shared" si="3"/>
        <v>AF</v>
      </c>
    </row>
    <row r="83" spans="1:18" ht="12.75" x14ac:dyDescent="0.2">
      <c r="A83" s="6" t="str">
        <f>B83&amp;"_"&amp;COUNTIF($B$2:B83,B83)</f>
        <v>Renégats du Chaos (Slaanesh)_10</v>
      </c>
      <c r="B83" s="9" t="s">
        <v>46</v>
      </c>
      <c r="C83" s="9" t="s">
        <v>130</v>
      </c>
      <c r="D83" s="7">
        <v>115000</v>
      </c>
      <c r="E83" s="7">
        <v>1</v>
      </c>
      <c r="F83" s="7">
        <v>4</v>
      </c>
      <c r="G83" s="7">
        <v>5</v>
      </c>
      <c r="H83" s="8">
        <v>5</v>
      </c>
      <c r="I83" s="8">
        <v>5</v>
      </c>
      <c r="J83" s="8">
        <v>10</v>
      </c>
      <c r="K83" s="9" t="s">
        <v>107</v>
      </c>
      <c r="L83" s="7">
        <v>2</v>
      </c>
      <c r="M83" s="7">
        <v>2</v>
      </c>
      <c r="N83" s="7">
        <v>1</v>
      </c>
      <c r="O83" s="7">
        <v>0</v>
      </c>
      <c r="P83" s="7">
        <v>2</v>
      </c>
      <c r="Q83" s="7" t="str">
        <f t="shared" si="2"/>
        <v>F</v>
      </c>
      <c r="R83" s="7" t="str">
        <f t="shared" si="3"/>
        <v>GAM</v>
      </c>
    </row>
    <row r="84" spans="1:18" ht="12.75" x14ac:dyDescent="0.2">
      <c r="A84" s="6" t="str">
        <f>B84&amp;"_"&amp;COUNTIF($B$2:B84,B84)</f>
        <v>Renégats du Chaos (Tzeentch)_1</v>
      </c>
      <c r="B84" s="9" t="s">
        <v>47</v>
      </c>
      <c r="C84" s="9" t="s">
        <v>118</v>
      </c>
      <c r="D84" s="7">
        <v>75000</v>
      </c>
      <c r="E84" s="7">
        <v>1</v>
      </c>
      <c r="F84" s="7">
        <v>6</v>
      </c>
      <c r="G84" s="7">
        <v>3</v>
      </c>
      <c r="H84" s="8">
        <v>2</v>
      </c>
      <c r="I84" s="8">
        <v>3</v>
      </c>
      <c r="J84" s="8">
        <v>9</v>
      </c>
      <c r="K84" s="9" t="s">
        <v>119</v>
      </c>
      <c r="L84" s="7">
        <v>1</v>
      </c>
      <c r="M84" s="7">
        <v>1</v>
      </c>
      <c r="N84" s="7">
        <v>2</v>
      </c>
      <c r="O84" s="7">
        <v>2</v>
      </c>
      <c r="P84" s="7">
        <v>1</v>
      </c>
      <c r="Q84" s="7" t="str">
        <f t="shared" si="2"/>
        <v>GAM</v>
      </c>
      <c r="R84" s="7" t="str">
        <f t="shared" si="3"/>
        <v>FP</v>
      </c>
    </row>
    <row r="85" spans="1:18" ht="12.75" x14ac:dyDescent="0.2">
      <c r="A85" s="6" t="str">
        <f>B85&amp;"_"&amp;COUNTIF($B$2:B85,B85)</f>
        <v>Renégats du Chaos (Tzeentch)_2</v>
      </c>
      <c r="B85" s="9" t="s">
        <v>47</v>
      </c>
      <c r="C85" s="9" t="s">
        <v>120</v>
      </c>
      <c r="D85" s="7">
        <v>40000</v>
      </c>
      <c r="E85" s="7">
        <v>1</v>
      </c>
      <c r="F85" s="7">
        <v>6</v>
      </c>
      <c r="G85" s="7">
        <v>2</v>
      </c>
      <c r="H85" s="8">
        <v>3</v>
      </c>
      <c r="I85" s="8">
        <v>4</v>
      </c>
      <c r="J85" s="8">
        <v>8</v>
      </c>
      <c r="K85" s="9" t="s">
        <v>121</v>
      </c>
      <c r="L85" s="7">
        <v>2</v>
      </c>
      <c r="M85" s="7">
        <v>1</v>
      </c>
      <c r="N85" s="7">
        <v>0</v>
      </c>
      <c r="O85" s="7">
        <v>2</v>
      </c>
      <c r="P85" s="7">
        <v>1</v>
      </c>
      <c r="Q85" s="7" t="str">
        <f t="shared" si="2"/>
        <v>AM</v>
      </c>
      <c r="R85" s="7" t="str">
        <f t="shared" si="3"/>
        <v>GP</v>
      </c>
    </row>
    <row r="86" spans="1:18" ht="12.75" x14ac:dyDescent="0.2">
      <c r="A86" s="6" t="str">
        <f>B86&amp;"_"&amp;COUNTIF($B$2:B86,B86)</f>
        <v>Renégats du Chaos (Tzeentch)_3</v>
      </c>
      <c r="B86" s="9" t="s">
        <v>47</v>
      </c>
      <c r="C86" s="9" t="s">
        <v>737</v>
      </c>
      <c r="D86" s="7">
        <v>50000</v>
      </c>
      <c r="E86" s="7">
        <v>12</v>
      </c>
      <c r="F86" s="7">
        <v>6</v>
      </c>
      <c r="G86" s="7">
        <v>3</v>
      </c>
      <c r="H86" s="8">
        <v>3</v>
      </c>
      <c r="I86" s="8">
        <v>4</v>
      </c>
      <c r="J86" s="8">
        <v>9</v>
      </c>
      <c r="K86" s="9"/>
      <c r="L86" s="7">
        <v>1</v>
      </c>
      <c r="M86" s="7">
        <v>2</v>
      </c>
      <c r="N86" s="7">
        <v>2</v>
      </c>
      <c r="O86" s="7">
        <v>0</v>
      </c>
      <c r="P86" s="7">
        <v>1</v>
      </c>
      <c r="Q86" s="7" t="str">
        <f t="shared" si="2"/>
        <v>GM</v>
      </c>
      <c r="R86" s="7" t="str">
        <f t="shared" si="3"/>
        <v>AF</v>
      </c>
    </row>
    <row r="87" spans="1:18" ht="12.75" x14ac:dyDescent="0.2">
      <c r="A87" s="6" t="str">
        <f>B87&amp;"_"&amp;COUNTIF($B$2:B87,B87)</f>
        <v>Renégats du Chaos (Tzeentch)_4</v>
      </c>
      <c r="B87" s="9" t="s">
        <v>47</v>
      </c>
      <c r="C87" s="9" t="s">
        <v>122</v>
      </c>
      <c r="D87" s="7">
        <v>75000</v>
      </c>
      <c r="E87" s="7">
        <v>1</v>
      </c>
      <c r="F87" s="7">
        <v>6</v>
      </c>
      <c r="G87" s="7">
        <v>3</v>
      </c>
      <c r="H87" s="8">
        <v>3</v>
      </c>
      <c r="I87" s="8">
        <v>3</v>
      </c>
      <c r="J87" s="8">
        <v>9</v>
      </c>
      <c r="K87" s="9" t="s">
        <v>123</v>
      </c>
      <c r="L87" s="7">
        <v>1</v>
      </c>
      <c r="M87" s="7">
        <v>2</v>
      </c>
      <c r="N87" s="7">
        <v>2</v>
      </c>
      <c r="O87" s="7">
        <v>1</v>
      </c>
      <c r="P87" s="7">
        <v>1</v>
      </c>
      <c r="Q87" s="7" t="str">
        <f t="shared" si="2"/>
        <v>GPM</v>
      </c>
      <c r="R87" s="7" t="str">
        <f t="shared" si="3"/>
        <v>AF</v>
      </c>
    </row>
    <row r="88" spans="1:18" ht="12.75" x14ac:dyDescent="0.2">
      <c r="A88" s="6" t="str">
        <f>B88&amp;"_"&amp;COUNTIF($B$2:B88,B88)</f>
        <v>Renégats du Chaos (Tzeentch)_5</v>
      </c>
      <c r="B88" s="9" t="s">
        <v>47</v>
      </c>
      <c r="C88" s="9" t="s">
        <v>124</v>
      </c>
      <c r="D88" s="7">
        <v>150000</v>
      </c>
      <c r="E88" s="7">
        <v>1</v>
      </c>
      <c r="F88" s="7">
        <v>5</v>
      </c>
      <c r="G88" s="7">
        <v>5</v>
      </c>
      <c r="H88" s="8">
        <v>4</v>
      </c>
      <c r="I88" s="8" t="s">
        <v>110</v>
      </c>
      <c r="J88" s="8">
        <v>9</v>
      </c>
      <c r="K88" s="9" t="s">
        <v>111</v>
      </c>
      <c r="L88" s="7">
        <v>2</v>
      </c>
      <c r="M88" s="7">
        <v>2</v>
      </c>
      <c r="N88" s="7">
        <v>1</v>
      </c>
      <c r="O88" s="7">
        <v>0</v>
      </c>
      <c r="P88" s="7">
        <v>2</v>
      </c>
      <c r="Q88" s="7" t="str">
        <f t="shared" si="2"/>
        <v>F</v>
      </c>
      <c r="R88" s="7" t="str">
        <f t="shared" si="3"/>
        <v>GAM</v>
      </c>
    </row>
    <row r="89" spans="1:18" ht="12.75" x14ac:dyDescent="0.2">
      <c r="A89" s="6" t="str">
        <f>B89&amp;"_"&amp;COUNTIF($B$2:B89,B89)</f>
        <v>Renégats du Chaos (Tzeentch)_6</v>
      </c>
      <c r="B89" s="9" t="s">
        <v>47</v>
      </c>
      <c r="C89" s="9" t="s">
        <v>125</v>
      </c>
      <c r="D89" s="7">
        <v>140000</v>
      </c>
      <c r="E89" s="7">
        <v>1</v>
      </c>
      <c r="F89" s="7">
        <v>5</v>
      </c>
      <c r="G89" s="7">
        <v>5</v>
      </c>
      <c r="H89" s="8">
        <v>4</v>
      </c>
      <c r="I89" s="8">
        <v>5</v>
      </c>
      <c r="J89" s="8">
        <v>10</v>
      </c>
      <c r="K89" s="9" t="s">
        <v>105</v>
      </c>
      <c r="L89" s="7">
        <v>2</v>
      </c>
      <c r="M89" s="7">
        <v>2</v>
      </c>
      <c r="N89" s="7">
        <v>1</v>
      </c>
      <c r="O89" s="7">
        <v>0</v>
      </c>
      <c r="P89" s="7">
        <v>2</v>
      </c>
      <c r="Q89" s="7" t="str">
        <f t="shared" si="2"/>
        <v>F</v>
      </c>
      <c r="R89" s="7" t="str">
        <f t="shared" si="3"/>
        <v>GAM</v>
      </c>
    </row>
    <row r="90" spans="1:18" ht="12.75" x14ac:dyDescent="0.2">
      <c r="A90" s="6" t="str">
        <f>B90&amp;"_"&amp;COUNTIF($B$2:B90,B90)</f>
        <v>Renégats du Chaos (Tzeentch)_7</v>
      </c>
      <c r="B90" s="9" t="s">
        <v>47</v>
      </c>
      <c r="C90" s="9" t="s">
        <v>126</v>
      </c>
      <c r="D90" s="7">
        <v>50000</v>
      </c>
      <c r="E90" s="7">
        <v>1</v>
      </c>
      <c r="F90" s="7">
        <v>5</v>
      </c>
      <c r="G90" s="7">
        <v>3</v>
      </c>
      <c r="H90" s="8">
        <v>3</v>
      </c>
      <c r="I90" s="8">
        <v>5</v>
      </c>
      <c r="J90" s="8">
        <v>10</v>
      </c>
      <c r="K90" s="9" t="s">
        <v>119</v>
      </c>
      <c r="L90" s="7">
        <v>1</v>
      </c>
      <c r="M90" s="7">
        <v>2</v>
      </c>
      <c r="N90" s="7">
        <v>2</v>
      </c>
      <c r="O90" s="7">
        <v>0</v>
      </c>
      <c r="P90" s="7">
        <v>1</v>
      </c>
      <c r="Q90" s="7" t="str">
        <f t="shared" si="2"/>
        <v>GM</v>
      </c>
      <c r="R90" s="7" t="str">
        <f t="shared" si="3"/>
        <v>AF</v>
      </c>
    </row>
    <row r="91" spans="1:18" ht="12.75" x14ac:dyDescent="0.2">
      <c r="A91" s="6" t="str">
        <f>B91&amp;"_"&amp;COUNTIF($B$2:B91,B91)</f>
        <v>Renégats du Chaos (Tzeentch)_8</v>
      </c>
      <c r="B91" s="9" t="s">
        <v>47</v>
      </c>
      <c r="C91" s="9" t="s">
        <v>127</v>
      </c>
      <c r="D91" s="7">
        <v>150000</v>
      </c>
      <c r="E91" s="7">
        <v>1</v>
      </c>
      <c r="F91" s="7">
        <v>6</v>
      </c>
      <c r="G91" s="7">
        <v>5</v>
      </c>
      <c r="H91" s="8">
        <v>4</v>
      </c>
      <c r="I91" s="8" t="s">
        <v>110</v>
      </c>
      <c r="J91" s="8">
        <v>9</v>
      </c>
      <c r="K91" s="9" t="s">
        <v>128</v>
      </c>
      <c r="L91" s="7">
        <v>2</v>
      </c>
      <c r="M91" s="7">
        <v>2</v>
      </c>
      <c r="N91" s="7">
        <v>1</v>
      </c>
      <c r="O91" s="7">
        <v>0</v>
      </c>
      <c r="P91" s="7">
        <v>2</v>
      </c>
      <c r="Q91" s="7" t="str">
        <f t="shared" si="2"/>
        <v>F</v>
      </c>
      <c r="R91" s="7" t="str">
        <f t="shared" si="3"/>
        <v>GAM</v>
      </c>
    </row>
    <row r="92" spans="1:18" ht="12.75" x14ac:dyDescent="0.2">
      <c r="A92" s="6" t="str">
        <f>B92&amp;"_"&amp;COUNTIF($B$2:B92,B92)</f>
        <v>Renégats du Chaos (Tzeentch)_9</v>
      </c>
      <c r="B92" s="9" t="s">
        <v>47</v>
      </c>
      <c r="C92" s="9" t="s">
        <v>129</v>
      </c>
      <c r="D92" s="7">
        <v>50000</v>
      </c>
      <c r="E92" s="7">
        <v>1</v>
      </c>
      <c r="F92" s="7">
        <v>7</v>
      </c>
      <c r="G92" s="7">
        <v>3</v>
      </c>
      <c r="H92" s="8">
        <v>3</v>
      </c>
      <c r="I92" s="8">
        <v>4</v>
      </c>
      <c r="J92" s="8">
        <v>8</v>
      </c>
      <c r="K92" s="9" t="s">
        <v>119</v>
      </c>
      <c r="L92" s="7">
        <v>1</v>
      </c>
      <c r="M92" s="7">
        <v>2</v>
      </c>
      <c r="N92" s="7">
        <v>2</v>
      </c>
      <c r="O92" s="7">
        <v>0</v>
      </c>
      <c r="P92" s="7">
        <v>1</v>
      </c>
      <c r="Q92" s="7" t="str">
        <f t="shared" si="2"/>
        <v>GM</v>
      </c>
      <c r="R92" s="7" t="str">
        <f t="shared" si="3"/>
        <v>AF</v>
      </c>
    </row>
    <row r="93" spans="1:18" ht="12.75" x14ac:dyDescent="0.2">
      <c r="A93" s="6" t="str">
        <f>B93&amp;"_"&amp;COUNTIF($B$2:B93,B93)</f>
        <v>Renégats du Chaos (Tzeentch)_10</v>
      </c>
      <c r="B93" s="9" t="s">
        <v>47</v>
      </c>
      <c r="C93" s="9" t="s">
        <v>130</v>
      </c>
      <c r="D93" s="7">
        <v>115000</v>
      </c>
      <c r="E93" s="7">
        <v>1</v>
      </c>
      <c r="F93" s="7">
        <v>4</v>
      </c>
      <c r="G93" s="7">
        <v>5</v>
      </c>
      <c r="H93" s="8">
        <v>5</v>
      </c>
      <c r="I93" s="8">
        <v>5</v>
      </c>
      <c r="J93" s="8">
        <v>10</v>
      </c>
      <c r="K93" s="9" t="s">
        <v>107</v>
      </c>
      <c r="L93" s="7">
        <v>2</v>
      </c>
      <c r="M93" s="7">
        <v>2</v>
      </c>
      <c r="N93" s="7">
        <v>1</v>
      </c>
      <c r="O93" s="7">
        <v>0</v>
      </c>
      <c r="P93" s="7">
        <v>2</v>
      </c>
      <c r="Q93" s="7" t="str">
        <f t="shared" si="2"/>
        <v>F</v>
      </c>
      <c r="R93" s="7" t="str">
        <f t="shared" si="3"/>
        <v>GAM</v>
      </c>
    </row>
    <row r="94" spans="1:18" ht="12.75" x14ac:dyDescent="0.2">
      <c r="A94" s="6" t="str">
        <f>B94&amp;"_"&amp;COUNTIF($B$2:B94,B94)</f>
        <v>Renégats du Chaos (Universel)_1</v>
      </c>
      <c r="B94" s="9" t="s">
        <v>48</v>
      </c>
      <c r="C94" s="9" t="s">
        <v>118</v>
      </c>
      <c r="D94" s="7">
        <v>75000</v>
      </c>
      <c r="E94" s="7">
        <v>1</v>
      </c>
      <c r="F94" s="7">
        <v>6</v>
      </c>
      <c r="G94" s="7">
        <v>3</v>
      </c>
      <c r="H94" s="8">
        <v>2</v>
      </c>
      <c r="I94" s="8">
        <v>3</v>
      </c>
      <c r="J94" s="8">
        <v>9</v>
      </c>
      <c r="K94" s="9" t="s">
        <v>119</v>
      </c>
      <c r="L94" s="7">
        <v>1</v>
      </c>
      <c r="M94" s="7">
        <v>1</v>
      </c>
      <c r="N94" s="7">
        <v>2</v>
      </c>
      <c r="O94" s="7">
        <v>2</v>
      </c>
      <c r="P94" s="7">
        <v>1</v>
      </c>
      <c r="Q94" s="7" t="str">
        <f t="shared" si="2"/>
        <v>GAM</v>
      </c>
      <c r="R94" s="7" t="str">
        <f t="shared" si="3"/>
        <v>FP</v>
      </c>
    </row>
    <row r="95" spans="1:18" ht="12.75" x14ac:dyDescent="0.2">
      <c r="A95" s="6" t="str">
        <f>B95&amp;"_"&amp;COUNTIF($B$2:B95,B95)</f>
        <v>Renégats du Chaos (Universel)_2</v>
      </c>
      <c r="B95" s="9" t="s">
        <v>48</v>
      </c>
      <c r="C95" s="9" t="s">
        <v>120</v>
      </c>
      <c r="D95" s="7">
        <v>40000</v>
      </c>
      <c r="E95" s="7">
        <v>1</v>
      </c>
      <c r="F95" s="7">
        <v>6</v>
      </c>
      <c r="G95" s="7">
        <v>2</v>
      </c>
      <c r="H95" s="8">
        <v>3</v>
      </c>
      <c r="I95" s="8">
        <v>4</v>
      </c>
      <c r="J95" s="8">
        <v>8</v>
      </c>
      <c r="K95" s="9" t="s">
        <v>121</v>
      </c>
      <c r="L95" s="7">
        <v>2</v>
      </c>
      <c r="M95" s="7">
        <v>1</v>
      </c>
      <c r="N95" s="7">
        <v>0</v>
      </c>
      <c r="O95" s="7">
        <v>2</v>
      </c>
      <c r="P95" s="7">
        <v>1</v>
      </c>
      <c r="Q95" s="7" t="str">
        <f t="shared" si="2"/>
        <v>AM</v>
      </c>
      <c r="R95" s="7" t="str">
        <f t="shared" si="3"/>
        <v>GP</v>
      </c>
    </row>
    <row r="96" spans="1:18" ht="12.75" x14ac:dyDescent="0.2">
      <c r="A96" s="6" t="str">
        <f>B96&amp;"_"&amp;COUNTIF($B$2:B96,B96)</f>
        <v>Renégats du Chaos (Universel)_3</v>
      </c>
      <c r="B96" s="9" t="s">
        <v>48</v>
      </c>
      <c r="C96" s="9" t="s">
        <v>737</v>
      </c>
      <c r="D96" s="7">
        <v>50000</v>
      </c>
      <c r="E96" s="7">
        <v>12</v>
      </c>
      <c r="F96" s="7">
        <v>6</v>
      </c>
      <c r="G96" s="7">
        <v>3</v>
      </c>
      <c r="H96" s="8">
        <v>3</v>
      </c>
      <c r="I96" s="8">
        <v>4</v>
      </c>
      <c r="J96" s="8">
        <v>9</v>
      </c>
      <c r="K96" s="9"/>
      <c r="L96" s="7">
        <v>1</v>
      </c>
      <c r="M96" s="7">
        <v>2</v>
      </c>
      <c r="N96" s="7">
        <v>2</v>
      </c>
      <c r="O96" s="7">
        <v>0</v>
      </c>
      <c r="P96" s="7">
        <v>1</v>
      </c>
      <c r="Q96" s="7" t="str">
        <f t="shared" si="2"/>
        <v>GM</v>
      </c>
      <c r="R96" s="7" t="str">
        <f t="shared" si="3"/>
        <v>AF</v>
      </c>
    </row>
    <row r="97" spans="1:18" ht="12.75" x14ac:dyDescent="0.2">
      <c r="A97" s="6" t="str">
        <f>B97&amp;"_"&amp;COUNTIF($B$2:B97,B97)</f>
        <v>Renégats du Chaos (Universel)_4</v>
      </c>
      <c r="B97" s="9" t="s">
        <v>48</v>
      </c>
      <c r="C97" s="9" t="s">
        <v>122</v>
      </c>
      <c r="D97" s="7">
        <v>75000</v>
      </c>
      <c r="E97" s="7">
        <v>1</v>
      </c>
      <c r="F97" s="7">
        <v>6</v>
      </c>
      <c r="G97" s="7">
        <v>3</v>
      </c>
      <c r="H97" s="8">
        <v>3</v>
      </c>
      <c r="I97" s="8">
        <v>3</v>
      </c>
      <c r="J97" s="8">
        <v>9</v>
      </c>
      <c r="K97" s="9" t="s">
        <v>123</v>
      </c>
      <c r="L97" s="7">
        <v>1</v>
      </c>
      <c r="M97" s="7">
        <v>2</v>
      </c>
      <c r="N97" s="7">
        <v>2</v>
      </c>
      <c r="O97" s="7">
        <v>1</v>
      </c>
      <c r="P97" s="7">
        <v>1</v>
      </c>
      <c r="Q97" s="7" t="str">
        <f t="shared" si="2"/>
        <v>GPM</v>
      </c>
      <c r="R97" s="7" t="str">
        <f t="shared" si="3"/>
        <v>AF</v>
      </c>
    </row>
    <row r="98" spans="1:18" ht="12.75" x14ac:dyDescent="0.2">
      <c r="A98" s="6" t="str">
        <f>B98&amp;"_"&amp;COUNTIF($B$2:B98,B98)</f>
        <v>Renégats du Chaos (Universel)_5</v>
      </c>
      <c r="B98" s="9" t="s">
        <v>48</v>
      </c>
      <c r="C98" s="9" t="s">
        <v>124</v>
      </c>
      <c r="D98" s="7">
        <v>150000</v>
      </c>
      <c r="E98" s="7">
        <v>1</v>
      </c>
      <c r="F98" s="7">
        <v>5</v>
      </c>
      <c r="G98" s="7">
        <v>5</v>
      </c>
      <c r="H98" s="8">
        <v>4</v>
      </c>
      <c r="I98" s="8" t="s">
        <v>110</v>
      </c>
      <c r="J98" s="8">
        <v>9</v>
      </c>
      <c r="K98" s="9" t="s">
        <v>111</v>
      </c>
      <c r="L98" s="7">
        <v>2</v>
      </c>
      <c r="M98" s="7">
        <v>2</v>
      </c>
      <c r="N98" s="7">
        <v>1</v>
      </c>
      <c r="O98" s="7">
        <v>0</v>
      </c>
      <c r="P98" s="7">
        <v>2</v>
      </c>
      <c r="Q98" s="7" t="str">
        <f t="shared" si="2"/>
        <v>F</v>
      </c>
      <c r="R98" s="7" t="str">
        <f t="shared" si="3"/>
        <v>GAM</v>
      </c>
    </row>
    <row r="99" spans="1:18" ht="12.75" x14ac:dyDescent="0.2">
      <c r="A99" s="6" t="str">
        <f>B99&amp;"_"&amp;COUNTIF($B$2:B99,B99)</f>
        <v>Renégats du Chaos (Universel)_6</v>
      </c>
      <c r="B99" s="9" t="s">
        <v>48</v>
      </c>
      <c r="C99" s="9" t="s">
        <v>125</v>
      </c>
      <c r="D99" s="7">
        <v>140000</v>
      </c>
      <c r="E99" s="7">
        <v>1</v>
      </c>
      <c r="F99" s="7">
        <v>5</v>
      </c>
      <c r="G99" s="7">
        <v>5</v>
      </c>
      <c r="H99" s="8">
        <v>4</v>
      </c>
      <c r="I99" s="8">
        <v>5</v>
      </c>
      <c r="J99" s="8">
        <v>10</v>
      </c>
      <c r="K99" s="9" t="s">
        <v>105</v>
      </c>
      <c r="L99" s="7">
        <v>2</v>
      </c>
      <c r="M99" s="7">
        <v>2</v>
      </c>
      <c r="N99" s="7">
        <v>1</v>
      </c>
      <c r="O99" s="7">
        <v>0</v>
      </c>
      <c r="P99" s="7">
        <v>2</v>
      </c>
      <c r="Q99" s="7" t="str">
        <f t="shared" si="2"/>
        <v>F</v>
      </c>
      <c r="R99" s="7" t="str">
        <f t="shared" si="3"/>
        <v>GAM</v>
      </c>
    </row>
    <row r="100" spans="1:18" ht="12.75" x14ac:dyDescent="0.2">
      <c r="A100" s="6" t="str">
        <f>B100&amp;"_"&amp;COUNTIF($B$2:B100,B100)</f>
        <v>Renégats du Chaos (Universel)_7</v>
      </c>
      <c r="B100" s="9" t="s">
        <v>48</v>
      </c>
      <c r="C100" s="9" t="s">
        <v>126</v>
      </c>
      <c r="D100" s="7">
        <v>50000</v>
      </c>
      <c r="E100" s="7">
        <v>1</v>
      </c>
      <c r="F100" s="7">
        <v>5</v>
      </c>
      <c r="G100" s="7">
        <v>3</v>
      </c>
      <c r="H100" s="8">
        <v>3</v>
      </c>
      <c r="I100" s="8">
        <v>5</v>
      </c>
      <c r="J100" s="8">
        <v>10</v>
      </c>
      <c r="K100" s="9" t="s">
        <v>119</v>
      </c>
      <c r="L100" s="7">
        <v>1</v>
      </c>
      <c r="M100" s="7">
        <v>2</v>
      </c>
      <c r="N100" s="7">
        <v>2</v>
      </c>
      <c r="O100" s="7">
        <v>0</v>
      </c>
      <c r="P100" s="7">
        <v>1</v>
      </c>
      <c r="Q100" s="7" t="str">
        <f t="shared" si="2"/>
        <v>GM</v>
      </c>
      <c r="R100" s="7" t="str">
        <f t="shared" si="3"/>
        <v>AF</v>
      </c>
    </row>
    <row r="101" spans="1:18" ht="12.75" x14ac:dyDescent="0.2">
      <c r="A101" s="6" t="str">
        <f>B101&amp;"_"&amp;COUNTIF($B$2:B101,B101)</f>
        <v>Renégats du Chaos (Universel)_8</v>
      </c>
      <c r="B101" s="9" t="s">
        <v>48</v>
      </c>
      <c r="C101" s="9" t="s">
        <v>127</v>
      </c>
      <c r="D101" s="7">
        <v>150000</v>
      </c>
      <c r="E101" s="7">
        <v>1</v>
      </c>
      <c r="F101" s="7">
        <v>6</v>
      </c>
      <c r="G101" s="7">
        <v>5</v>
      </c>
      <c r="H101" s="8">
        <v>4</v>
      </c>
      <c r="I101" s="8" t="s">
        <v>110</v>
      </c>
      <c r="J101" s="8">
        <v>9</v>
      </c>
      <c r="K101" s="9" t="s">
        <v>128</v>
      </c>
      <c r="L101" s="7">
        <v>2</v>
      </c>
      <c r="M101" s="7">
        <v>2</v>
      </c>
      <c r="N101" s="7">
        <v>1</v>
      </c>
      <c r="O101" s="7">
        <v>0</v>
      </c>
      <c r="P101" s="7">
        <v>2</v>
      </c>
      <c r="Q101" s="7" t="str">
        <f t="shared" si="2"/>
        <v>F</v>
      </c>
      <c r="R101" s="7" t="str">
        <f t="shared" si="3"/>
        <v>GAM</v>
      </c>
    </row>
    <row r="102" spans="1:18" ht="12.75" x14ac:dyDescent="0.2">
      <c r="A102" s="6" t="str">
        <f>B102&amp;"_"&amp;COUNTIF($B$2:B102,B102)</f>
        <v>Renégats du Chaos (Universel)_9</v>
      </c>
      <c r="B102" s="9" t="s">
        <v>48</v>
      </c>
      <c r="C102" s="9" t="s">
        <v>129</v>
      </c>
      <c r="D102" s="7">
        <v>50000</v>
      </c>
      <c r="E102" s="7">
        <v>1</v>
      </c>
      <c r="F102" s="7">
        <v>7</v>
      </c>
      <c r="G102" s="7">
        <v>3</v>
      </c>
      <c r="H102" s="8">
        <v>3</v>
      </c>
      <c r="I102" s="8">
        <v>4</v>
      </c>
      <c r="J102" s="8">
        <v>8</v>
      </c>
      <c r="K102" s="9" t="s">
        <v>119</v>
      </c>
      <c r="L102" s="7">
        <v>1</v>
      </c>
      <c r="M102" s="7">
        <v>2</v>
      </c>
      <c r="N102" s="7">
        <v>2</v>
      </c>
      <c r="O102" s="7">
        <v>0</v>
      </c>
      <c r="P102" s="7">
        <v>1</v>
      </c>
      <c r="Q102" s="7" t="str">
        <f t="shared" si="2"/>
        <v>GM</v>
      </c>
      <c r="R102" s="7" t="str">
        <f t="shared" si="3"/>
        <v>AF</v>
      </c>
    </row>
    <row r="103" spans="1:18" ht="12.75" x14ac:dyDescent="0.2">
      <c r="A103" s="6" t="str">
        <f>B103&amp;"_"&amp;COUNTIF($B$2:B103,B103)</f>
        <v>Renégats du Chaos (Universel)_10</v>
      </c>
      <c r="B103" s="9" t="s">
        <v>48</v>
      </c>
      <c r="C103" s="9" t="s">
        <v>130</v>
      </c>
      <c r="D103" s="7">
        <v>115000</v>
      </c>
      <c r="E103" s="7">
        <v>1</v>
      </c>
      <c r="F103" s="7">
        <v>4</v>
      </c>
      <c r="G103" s="7">
        <v>5</v>
      </c>
      <c r="H103" s="8">
        <v>5</v>
      </c>
      <c r="I103" s="8">
        <v>5</v>
      </c>
      <c r="J103" s="8">
        <v>10</v>
      </c>
      <c r="K103" s="9" t="s">
        <v>107</v>
      </c>
      <c r="L103" s="7">
        <v>2</v>
      </c>
      <c r="M103" s="7">
        <v>2</v>
      </c>
      <c r="N103" s="7">
        <v>1</v>
      </c>
      <c r="O103" s="7">
        <v>0</v>
      </c>
      <c r="P103" s="7">
        <v>2</v>
      </c>
      <c r="Q103" s="7" t="str">
        <f t="shared" si="2"/>
        <v>F</v>
      </c>
      <c r="R103" s="7" t="str">
        <f t="shared" si="3"/>
        <v>GAM</v>
      </c>
    </row>
    <row r="104" spans="1:18" ht="12.75" x14ac:dyDescent="0.2">
      <c r="A104" s="6" t="str">
        <f>B104&amp;"_"&amp;COUNTIF($B$2:B104,B104)</f>
        <v>Elfes Noirs_1</v>
      </c>
      <c r="B104" s="9" t="s">
        <v>49</v>
      </c>
      <c r="C104" s="9" t="s">
        <v>131</v>
      </c>
      <c r="D104" s="7">
        <v>85000</v>
      </c>
      <c r="E104" s="7">
        <v>2</v>
      </c>
      <c r="F104" s="7">
        <v>7</v>
      </c>
      <c r="G104" s="7">
        <v>3</v>
      </c>
      <c r="H104" s="8">
        <v>2</v>
      </c>
      <c r="I104" s="8">
        <v>5</v>
      </c>
      <c r="J104" s="8">
        <v>8</v>
      </c>
      <c r="K104" s="9" t="s">
        <v>132</v>
      </c>
      <c r="L104" s="7">
        <v>1</v>
      </c>
      <c r="M104" s="7">
        <v>1</v>
      </c>
      <c r="N104" s="7">
        <v>2</v>
      </c>
      <c r="O104" s="7">
        <v>2</v>
      </c>
      <c r="P104" s="7">
        <v>0</v>
      </c>
      <c r="Q104" s="7" t="str">
        <f t="shared" si="2"/>
        <v>GA</v>
      </c>
      <c r="R104" s="7" t="str">
        <f t="shared" si="3"/>
        <v>FP</v>
      </c>
    </row>
    <row r="105" spans="1:18" ht="12.75" x14ac:dyDescent="0.2">
      <c r="A105" s="6" t="str">
        <f>B105&amp;"_"&amp;COUNTIF($B$2:B105,B105)</f>
        <v>Elfes Noirs_2</v>
      </c>
      <c r="B105" s="9" t="s">
        <v>49</v>
      </c>
      <c r="C105" s="9" t="s">
        <v>685</v>
      </c>
      <c r="D105" s="7">
        <v>100000</v>
      </c>
      <c r="E105" s="7">
        <v>4</v>
      </c>
      <c r="F105" s="7">
        <v>7</v>
      </c>
      <c r="G105" s="7">
        <v>3</v>
      </c>
      <c r="H105" s="8">
        <v>2</v>
      </c>
      <c r="I105" s="8">
        <v>4</v>
      </c>
      <c r="J105" s="8">
        <v>9</v>
      </c>
      <c r="K105" s="9" t="s">
        <v>133</v>
      </c>
      <c r="L105" s="7">
        <v>1</v>
      </c>
      <c r="M105" s="7">
        <v>1</v>
      </c>
      <c r="N105" s="7">
        <v>2</v>
      </c>
      <c r="O105" s="7">
        <v>2</v>
      </c>
      <c r="P105" s="7">
        <v>0</v>
      </c>
      <c r="Q105" s="7" t="str">
        <f t="shared" si="2"/>
        <v>GA</v>
      </c>
      <c r="R105" s="7" t="str">
        <f t="shared" si="3"/>
        <v>FP</v>
      </c>
    </row>
    <row r="106" spans="1:18" ht="12.75" x14ac:dyDescent="0.2">
      <c r="A106" s="6" t="str">
        <f>B106&amp;"_"&amp;COUNTIF($B$2:B106,B106)</f>
        <v>Elfes Noirs_3</v>
      </c>
      <c r="B106" s="9" t="s">
        <v>49</v>
      </c>
      <c r="C106" s="9" t="s">
        <v>738</v>
      </c>
      <c r="D106" s="7">
        <v>70000</v>
      </c>
      <c r="E106" s="7">
        <v>12</v>
      </c>
      <c r="F106" s="7">
        <v>6</v>
      </c>
      <c r="G106" s="7">
        <v>3</v>
      </c>
      <c r="H106" s="8">
        <v>2</v>
      </c>
      <c r="I106" s="8">
        <v>4</v>
      </c>
      <c r="J106" s="8">
        <v>9</v>
      </c>
      <c r="K106" s="9"/>
      <c r="L106" s="7">
        <v>1</v>
      </c>
      <c r="M106" s="7">
        <v>1</v>
      </c>
      <c r="N106" s="7">
        <v>2</v>
      </c>
      <c r="O106" s="7">
        <v>0</v>
      </c>
      <c r="P106" s="7">
        <v>0</v>
      </c>
      <c r="Q106" s="7" t="str">
        <f t="shared" si="2"/>
        <v>GA</v>
      </c>
      <c r="R106" s="7" t="str">
        <f t="shared" si="3"/>
        <v>F</v>
      </c>
    </row>
    <row r="107" spans="1:18" ht="12.75" x14ac:dyDescent="0.2">
      <c r="A107" s="6" t="str">
        <f>B107&amp;"_"&amp;COUNTIF($B$2:B107,B107)</f>
        <v>Elfes Noirs_4</v>
      </c>
      <c r="B107" s="9" t="s">
        <v>49</v>
      </c>
      <c r="C107" s="9" t="s">
        <v>688</v>
      </c>
      <c r="D107" s="7">
        <v>80000</v>
      </c>
      <c r="E107" s="7">
        <v>2</v>
      </c>
      <c r="F107" s="7">
        <v>7</v>
      </c>
      <c r="G107" s="7">
        <v>3</v>
      </c>
      <c r="H107" s="8">
        <v>2</v>
      </c>
      <c r="I107" s="8">
        <v>3</v>
      </c>
      <c r="J107" s="8">
        <v>8</v>
      </c>
      <c r="K107" s="9" t="s">
        <v>134</v>
      </c>
      <c r="L107" s="7">
        <v>1</v>
      </c>
      <c r="M107" s="7">
        <v>1</v>
      </c>
      <c r="N107" s="7">
        <v>2</v>
      </c>
      <c r="O107" s="7">
        <v>1</v>
      </c>
      <c r="P107" s="7">
        <v>0</v>
      </c>
      <c r="Q107" s="7" t="str">
        <f t="shared" si="2"/>
        <v>GAP</v>
      </c>
      <c r="R107" s="7" t="str">
        <f t="shared" si="3"/>
        <v>F</v>
      </c>
    </row>
    <row r="108" spans="1:18" ht="12.75" x14ac:dyDescent="0.2">
      <c r="A108" s="6" t="str">
        <f>B108&amp;"_"&amp;COUNTIF($B$2:B108,B108)</f>
        <v>Elfes Noirs_5</v>
      </c>
      <c r="B108" s="9" t="s">
        <v>49</v>
      </c>
      <c r="C108" s="9" t="s">
        <v>135</v>
      </c>
      <c r="D108" s="7">
        <v>110000</v>
      </c>
      <c r="E108" s="7">
        <v>2</v>
      </c>
      <c r="F108" s="7">
        <v>7</v>
      </c>
      <c r="G108" s="7">
        <v>3</v>
      </c>
      <c r="H108" s="8">
        <v>2</v>
      </c>
      <c r="I108" s="8">
        <v>5</v>
      </c>
      <c r="J108" s="8">
        <v>8</v>
      </c>
      <c r="K108" s="9" t="s">
        <v>136</v>
      </c>
      <c r="L108" s="7">
        <v>1</v>
      </c>
      <c r="M108" s="7">
        <v>1</v>
      </c>
      <c r="N108" s="7">
        <v>2</v>
      </c>
      <c r="O108" s="7">
        <v>2</v>
      </c>
      <c r="P108" s="7">
        <v>0</v>
      </c>
      <c r="Q108" s="7" t="str">
        <f t="shared" si="2"/>
        <v>GA</v>
      </c>
      <c r="R108" s="7" t="str">
        <f t="shared" si="3"/>
        <v>FP</v>
      </c>
    </row>
    <row r="109" spans="1:18" ht="12.75" x14ac:dyDescent="0.2">
      <c r="A109" s="6" t="str">
        <f>B109&amp;"_"&amp;COUNTIF($B$2:B109,B109)</f>
        <v>Nains_1</v>
      </c>
      <c r="B109" s="9" t="s">
        <v>51</v>
      </c>
      <c r="C109" s="9" t="s">
        <v>686</v>
      </c>
      <c r="D109" s="7">
        <v>80000</v>
      </c>
      <c r="E109" s="7">
        <v>2</v>
      </c>
      <c r="F109" s="7">
        <v>5</v>
      </c>
      <c r="G109" s="7">
        <v>3</v>
      </c>
      <c r="H109" s="8">
        <v>3</v>
      </c>
      <c r="I109" s="8">
        <v>4</v>
      </c>
      <c r="J109" s="8">
        <v>10</v>
      </c>
      <c r="K109" s="9" t="s">
        <v>137</v>
      </c>
      <c r="L109" s="7">
        <v>1</v>
      </c>
      <c r="M109" s="7">
        <v>2</v>
      </c>
      <c r="N109" s="7">
        <v>1</v>
      </c>
      <c r="O109" s="7">
        <v>2</v>
      </c>
      <c r="P109" s="7">
        <v>0</v>
      </c>
      <c r="Q109" s="7" t="str">
        <f t="shared" si="2"/>
        <v>GF</v>
      </c>
      <c r="R109" s="7" t="str">
        <f t="shared" si="3"/>
        <v>AP</v>
      </c>
    </row>
    <row r="110" spans="1:18" ht="12.75" x14ac:dyDescent="0.2">
      <c r="A110" s="6" t="str">
        <f>B110&amp;"_"&amp;COUNTIF($B$2:B110,B110)</f>
        <v>Nains_2</v>
      </c>
      <c r="B110" s="9" t="s">
        <v>51</v>
      </c>
      <c r="C110" s="9" t="s">
        <v>138</v>
      </c>
      <c r="D110" s="7">
        <v>170000</v>
      </c>
      <c r="E110" s="7">
        <v>1</v>
      </c>
      <c r="F110" s="7">
        <v>4</v>
      </c>
      <c r="G110" s="7">
        <v>7</v>
      </c>
      <c r="H110" s="8">
        <v>5</v>
      </c>
      <c r="I110" s="8" t="s">
        <v>110</v>
      </c>
      <c r="J110" s="8">
        <v>11</v>
      </c>
      <c r="K110" s="9" t="s">
        <v>139</v>
      </c>
      <c r="L110" s="7">
        <v>2</v>
      </c>
      <c r="M110" s="7">
        <v>2</v>
      </c>
      <c r="N110" s="7">
        <v>1</v>
      </c>
      <c r="O110" s="7">
        <v>0</v>
      </c>
      <c r="P110" s="7">
        <v>0</v>
      </c>
      <c r="Q110" s="7" t="str">
        <f t="shared" si="2"/>
        <v>F</v>
      </c>
      <c r="R110" s="7" t="str">
        <f t="shared" si="3"/>
        <v>GA</v>
      </c>
    </row>
    <row r="111" spans="1:18" ht="12.75" x14ac:dyDescent="0.2">
      <c r="A111" s="6" t="str">
        <f>B111&amp;"_"&amp;COUNTIF($B$2:B111,B111)</f>
        <v>Nains_3</v>
      </c>
      <c r="B111" s="9" t="s">
        <v>51</v>
      </c>
      <c r="C111" s="9" t="s">
        <v>739</v>
      </c>
      <c r="D111" s="7">
        <v>70000</v>
      </c>
      <c r="E111" s="7">
        <v>12</v>
      </c>
      <c r="F111" s="7">
        <v>4</v>
      </c>
      <c r="G111" s="7">
        <v>3</v>
      </c>
      <c r="H111" s="8">
        <v>4</v>
      </c>
      <c r="I111" s="8">
        <v>5</v>
      </c>
      <c r="J111" s="8">
        <v>10</v>
      </c>
      <c r="K111" s="9" t="s">
        <v>115</v>
      </c>
      <c r="L111" s="7">
        <v>1</v>
      </c>
      <c r="M111" s="7">
        <v>2</v>
      </c>
      <c r="N111" s="7">
        <v>1</v>
      </c>
      <c r="O111" s="7">
        <v>0</v>
      </c>
      <c r="P111" s="7">
        <v>0</v>
      </c>
      <c r="Q111" s="7" t="str">
        <f t="shared" si="2"/>
        <v>GF</v>
      </c>
      <c r="R111" s="7" t="str">
        <f t="shared" si="3"/>
        <v>A</v>
      </c>
    </row>
    <row r="112" spans="1:18" ht="12.75" x14ac:dyDescent="0.2">
      <c r="A112" s="6" t="str">
        <f>B112&amp;"_"&amp;COUNTIF($B$2:B112,B112)</f>
        <v>Nains_4</v>
      </c>
      <c r="B112" s="9" t="s">
        <v>51</v>
      </c>
      <c r="C112" s="9" t="s">
        <v>687</v>
      </c>
      <c r="D112" s="7">
        <v>85000</v>
      </c>
      <c r="E112" s="7">
        <v>2</v>
      </c>
      <c r="F112" s="7">
        <v>6</v>
      </c>
      <c r="G112" s="7">
        <v>3</v>
      </c>
      <c r="H112" s="8">
        <v>3</v>
      </c>
      <c r="I112" s="8">
        <v>4</v>
      </c>
      <c r="J112" s="8">
        <v>9</v>
      </c>
      <c r="K112" s="9" t="s">
        <v>140</v>
      </c>
      <c r="L112" s="7">
        <v>1</v>
      </c>
      <c r="M112" s="7">
        <v>2</v>
      </c>
      <c r="N112" s="7">
        <v>2</v>
      </c>
      <c r="O112" s="7">
        <v>1</v>
      </c>
      <c r="P112" s="7">
        <v>0</v>
      </c>
      <c r="Q112" s="7" t="str">
        <f t="shared" si="2"/>
        <v>GP</v>
      </c>
      <c r="R112" s="7" t="str">
        <f t="shared" si="3"/>
        <v>AF</v>
      </c>
    </row>
    <row r="113" spans="1:18" ht="12.75" x14ac:dyDescent="0.2">
      <c r="A113" s="6" t="str">
        <f>B113&amp;"_"&amp;COUNTIF($B$2:B113,B113)</f>
        <v>Nains_5</v>
      </c>
      <c r="B113" s="9" t="s">
        <v>51</v>
      </c>
      <c r="C113" s="9" t="s">
        <v>141</v>
      </c>
      <c r="D113" s="7">
        <v>95000</v>
      </c>
      <c r="E113" s="7">
        <v>2</v>
      </c>
      <c r="F113" s="7">
        <v>5</v>
      </c>
      <c r="G113" s="7">
        <v>3</v>
      </c>
      <c r="H113" s="8">
        <v>4</v>
      </c>
      <c r="I113" s="8" t="s">
        <v>110</v>
      </c>
      <c r="J113" s="8">
        <v>9</v>
      </c>
      <c r="K113" s="9" t="s">
        <v>142</v>
      </c>
      <c r="L113" s="7">
        <v>1</v>
      </c>
      <c r="M113" s="7">
        <v>2</v>
      </c>
      <c r="N113" s="7">
        <v>1</v>
      </c>
      <c r="O113" s="7">
        <v>0</v>
      </c>
      <c r="P113" s="7">
        <v>0</v>
      </c>
      <c r="Q113" s="7" t="str">
        <f t="shared" si="2"/>
        <v>GF</v>
      </c>
      <c r="R113" s="7" t="str">
        <f t="shared" si="3"/>
        <v>A</v>
      </c>
    </row>
    <row r="114" spans="1:18" ht="12.75" x14ac:dyDescent="0.2">
      <c r="A114" s="6" t="str">
        <f>B114&amp;"_"&amp;COUNTIF($B$2:B114,B114)</f>
        <v>Union Elfique_1</v>
      </c>
      <c r="B114" s="9" t="s">
        <v>53</v>
      </c>
      <c r="C114" s="9" t="s">
        <v>701</v>
      </c>
      <c r="D114" s="7">
        <v>115000</v>
      </c>
      <c r="E114" s="7">
        <v>2</v>
      </c>
      <c r="F114" s="7">
        <v>7</v>
      </c>
      <c r="G114" s="7">
        <v>3</v>
      </c>
      <c r="H114" s="8">
        <v>2</v>
      </c>
      <c r="I114" s="8">
        <v>3</v>
      </c>
      <c r="J114" s="8">
        <v>9</v>
      </c>
      <c r="K114" s="9" t="s">
        <v>143</v>
      </c>
      <c r="L114" s="7">
        <v>1</v>
      </c>
      <c r="M114" s="7">
        <v>1</v>
      </c>
      <c r="N114" s="7">
        <v>2</v>
      </c>
      <c r="O114" s="7">
        <v>2</v>
      </c>
      <c r="P114" s="7">
        <v>0</v>
      </c>
      <c r="Q114" s="7" t="str">
        <f t="shared" si="2"/>
        <v>GA</v>
      </c>
      <c r="R114" s="7" t="str">
        <f t="shared" si="3"/>
        <v>FP</v>
      </c>
    </row>
    <row r="115" spans="1:18" ht="12.75" x14ac:dyDescent="0.2">
      <c r="A115" s="6" t="str">
        <f>B115&amp;"_"&amp;COUNTIF($B$2:B115,B115)</f>
        <v>Union Elfique_2</v>
      </c>
      <c r="B115" s="9" t="s">
        <v>53</v>
      </c>
      <c r="C115" s="9" t="s">
        <v>702</v>
      </c>
      <c r="D115" s="7">
        <v>100000</v>
      </c>
      <c r="E115" s="7">
        <v>4</v>
      </c>
      <c r="F115" s="7">
        <v>8</v>
      </c>
      <c r="G115" s="7">
        <v>3</v>
      </c>
      <c r="H115" s="8">
        <v>2</v>
      </c>
      <c r="I115" s="8">
        <v>4</v>
      </c>
      <c r="J115" s="8">
        <v>8</v>
      </c>
      <c r="K115" s="9" t="s">
        <v>144</v>
      </c>
      <c r="L115" s="7">
        <v>1</v>
      </c>
      <c r="M115" s="7">
        <v>1</v>
      </c>
      <c r="N115" s="7">
        <v>2</v>
      </c>
      <c r="O115" s="7">
        <v>0</v>
      </c>
      <c r="P115" s="7">
        <v>0</v>
      </c>
      <c r="Q115" s="7" t="str">
        <f t="shared" si="2"/>
        <v>GA</v>
      </c>
      <c r="R115" s="7" t="str">
        <f t="shared" si="3"/>
        <v>F</v>
      </c>
    </row>
    <row r="116" spans="1:18" ht="12.75" x14ac:dyDescent="0.2">
      <c r="A116" s="6" t="str">
        <f>B116&amp;"_"&amp;COUNTIF($B$2:B116,B116)</f>
        <v>Union Elfique_3</v>
      </c>
      <c r="B116" s="9" t="s">
        <v>53</v>
      </c>
      <c r="C116" s="9" t="s">
        <v>740</v>
      </c>
      <c r="D116" s="7">
        <v>60000</v>
      </c>
      <c r="E116" s="7">
        <v>12</v>
      </c>
      <c r="F116" s="7">
        <v>6</v>
      </c>
      <c r="G116" s="7">
        <v>3</v>
      </c>
      <c r="H116" s="8">
        <v>2</v>
      </c>
      <c r="I116" s="8">
        <v>4</v>
      </c>
      <c r="J116" s="8">
        <v>8</v>
      </c>
      <c r="K116" s="9"/>
      <c r="L116" s="7">
        <v>1</v>
      </c>
      <c r="M116" s="7">
        <v>1</v>
      </c>
      <c r="N116" s="7">
        <v>2</v>
      </c>
      <c r="O116" s="7">
        <v>0</v>
      </c>
      <c r="P116" s="7">
        <v>0</v>
      </c>
      <c r="Q116" s="7" t="str">
        <f t="shared" si="2"/>
        <v>GA</v>
      </c>
      <c r="R116" s="7" t="str">
        <f t="shared" si="3"/>
        <v>F</v>
      </c>
    </row>
    <row r="117" spans="1:18" ht="12.75" x14ac:dyDescent="0.2">
      <c r="A117" s="6" t="str">
        <f>B117&amp;"_"&amp;COUNTIF($B$2:B117,B117)</f>
        <v>Union Elfique_4</v>
      </c>
      <c r="B117" s="9" t="s">
        <v>53</v>
      </c>
      <c r="C117" s="9" t="s">
        <v>703</v>
      </c>
      <c r="D117" s="7">
        <v>75000</v>
      </c>
      <c r="E117" s="7">
        <v>2</v>
      </c>
      <c r="F117" s="7">
        <v>6</v>
      </c>
      <c r="G117" s="7">
        <v>3</v>
      </c>
      <c r="H117" s="8">
        <v>2</v>
      </c>
      <c r="I117" s="8">
        <v>2</v>
      </c>
      <c r="J117" s="8">
        <v>8</v>
      </c>
      <c r="K117" s="9" t="s">
        <v>92</v>
      </c>
      <c r="L117" s="7">
        <v>1</v>
      </c>
      <c r="M117" s="7">
        <v>1</v>
      </c>
      <c r="N117" s="7">
        <v>2</v>
      </c>
      <c r="O117" s="7">
        <v>1</v>
      </c>
      <c r="P117" s="7">
        <v>0</v>
      </c>
      <c r="Q117" s="7" t="str">
        <f t="shared" si="2"/>
        <v>GAP</v>
      </c>
      <c r="R117" s="7" t="str">
        <f t="shared" si="3"/>
        <v>F</v>
      </c>
    </row>
    <row r="118" spans="1:18" ht="12.75" x14ac:dyDescent="0.2">
      <c r="A118" s="6" t="str">
        <f>B118&amp;"_"&amp;COUNTIF($B$2:B118,B118)</f>
        <v>Gobelins_1</v>
      </c>
      <c r="B118" s="9" t="s">
        <v>54</v>
      </c>
      <c r="C118" s="9" t="s">
        <v>145</v>
      </c>
      <c r="D118" s="7">
        <v>45000</v>
      </c>
      <c r="E118" s="7">
        <v>1</v>
      </c>
      <c r="F118" s="7">
        <v>6</v>
      </c>
      <c r="G118" s="7">
        <v>2</v>
      </c>
      <c r="H118" s="8">
        <v>3</v>
      </c>
      <c r="I118" s="8">
        <v>4</v>
      </c>
      <c r="J118" s="8">
        <v>8</v>
      </c>
      <c r="K118" s="9" t="s">
        <v>146</v>
      </c>
      <c r="L118" s="7">
        <v>2</v>
      </c>
      <c r="M118" s="7">
        <v>1</v>
      </c>
      <c r="N118" s="7">
        <v>2</v>
      </c>
      <c r="O118" s="7">
        <v>2</v>
      </c>
      <c r="P118" s="7">
        <v>0</v>
      </c>
      <c r="Q118" s="7" t="str">
        <f t="shared" si="2"/>
        <v>A</v>
      </c>
      <c r="R118" s="7" t="str">
        <f t="shared" si="3"/>
        <v>GFP</v>
      </c>
    </row>
    <row r="119" spans="1:18" ht="12.75" x14ac:dyDescent="0.2">
      <c r="A119" s="6" t="str">
        <f>B119&amp;"_"&amp;COUNTIF($B$2:B119,B119)</f>
        <v>Gobelins_2</v>
      </c>
      <c r="B119" s="9" t="s">
        <v>54</v>
      </c>
      <c r="C119" s="9" t="s">
        <v>147</v>
      </c>
      <c r="D119" s="7">
        <v>60000</v>
      </c>
      <c r="E119" s="7">
        <v>1</v>
      </c>
      <c r="F119" s="7">
        <v>6</v>
      </c>
      <c r="G119" s="7">
        <v>2</v>
      </c>
      <c r="H119" s="8">
        <v>3</v>
      </c>
      <c r="I119" s="8">
        <v>6</v>
      </c>
      <c r="J119" s="8">
        <v>8</v>
      </c>
      <c r="K119" s="9" t="s">
        <v>148</v>
      </c>
      <c r="L119" s="7">
        <v>2</v>
      </c>
      <c r="M119" s="7">
        <v>1</v>
      </c>
      <c r="N119" s="7">
        <v>2</v>
      </c>
      <c r="O119" s="7">
        <v>0</v>
      </c>
      <c r="P119" s="7">
        <v>0</v>
      </c>
      <c r="Q119" s="7" t="str">
        <f t="shared" si="2"/>
        <v>A</v>
      </c>
      <c r="R119" s="7" t="str">
        <f t="shared" si="3"/>
        <v>GF</v>
      </c>
    </row>
    <row r="120" spans="1:18" ht="12.75" x14ac:dyDescent="0.2">
      <c r="A120" s="6" t="str">
        <f>B120&amp;"_"&amp;COUNTIF($B$2:B120,B120)</f>
        <v>Gobelins_3</v>
      </c>
      <c r="B120" s="9" t="s">
        <v>54</v>
      </c>
      <c r="C120" s="9" t="s">
        <v>149</v>
      </c>
      <c r="D120" s="7">
        <v>70000</v>
      </c>
      <c r="E120" s="7">
        <v>1</v>
      </c>
      <c r="F120" s="7">
        <v>3</v>
      </c>
      <c r="G120" s="7">
        <v>7</v>
      </c>
      <c r="H120" s="8">
        <v>3</v>
      </c>
      <c r="I120" s="8" t="s">
        <v>110</v>
      </c>
      <c r="J120" s="8">
        <v>8</v>
      </c>
      <c r="K120" s="9" t="s">
        <v>150</v>
      </c>
      <c r="L120" s="7">
        <v>2</v>
      </c>
      <c r="M120" s="7">
        <v>2</v>
      </c>
      <c r="N120" s="7">
        <v>1</v>
      </c>
      <c r="O120" s="7">
        <v>0</v>
      </c>
      <c r="P120" s="7">
        <v>0</v>
      </c>
      <c r="Q120" s="7" t="str">
        <f t="shared" si="2"/>
        <v>F</v>
      </c>
      <c r="R120" s="7" t="str">
        <f t="shared" si="3"/>
        <v>GA</v>
      </c>
    </row>
    <row r="121" spans="1:18" ht="12.75" x14ac:dyDescent="0.2">
      <c r="A121" s="6" t="str">
        <f>B121&amp;"_"&amp;COUNTIF($B$2:B121,B121)</f>
        <v>Gobelins_4</v>
      </c>
      <c r="B121" s="9" t="s">
        <v>54</v>
      </c>
      <c r="C121" s="9" t="s">
        <v>741</v>
      </c>
      <c r="D121" s="7">
        <v>40000</v>
      </c>
      <c r="E121" s="7">
        <v>16</v>
      </c>
      <c r="F121" s="7">
        <v>6</v>
      </c>
      <c r="G121" s="7">
        <v>2</v>
      </c>
      <c r="H121" s="8">
        <v>3</v>
      </c>
      <c r="I121" s="8">
        <v>4</v>
      </c>
      <c r="J121" s="8">
        <v>8</v>
      </c>
      <c r="K121" s="9" t="s">
        <v>151</v>
      </c>
      <c r="L121" s="7">
        <v>2</v>
      </c>
      <c r="M121" s="7">
        <v>1</v>
      </c>
      <c r="N121" s="7">
        <v>2</v>
      </c>
      <c r="O121" s="7">
        <v>2</v>
      </c>
      <c r="P121" s="7">
        <v>0</v>
      </c>
      <c r="Q121" s="7" t="str">
        <f t="shared" si="2"/>
        <v>A</v>
      </c>
      <c r="R121" s="7" t="str">
        <f t="shared" si="3"/>
        <v>GFP</v>
      </c>
    </row>
    <row r="122" spans="1:18" ht="12.75" x14ac:dyDescent="0.2">
      <c r="A122" s="6" t="str">
        <f>B122&amp;"_"&amp;COUNTIF($B$2:B122,B122)</f>
        <v>Gobelins_5</v>
      </c>
      <c r="B122" s="9" t="s">
        <v>54</v>
      </c>
      <c r="C122" s="9" t="s">
        <v>152</v>
      </c>
      <c r="D122" s="7">
        <v>40000</v>
      </c>
      <c r="E122" s="7">
        <v>1</v>
      </c>
      <c r="F122" s="7">
        <v>6</v>
      </c>
      <c r="G122" s="7">
        <v>2</v>
      </c>
      <c r="H122" s="8">
        <v>3</v>
      </c>
      <c r="I122" s="8" t="s">
        <v>110</v>
      </c>
      <c r="J122" s="8">
        <v>8</v>
      </c>
      <c r="K122" s="9" t="s">
        <v>153</v>
      </c>
      <c r="L122" s="7">
        <v>2</v>
      </c>
      <c r="M122" s="7">
        <v>1</v>
      </c>
      <c r="N122" s="7">
        <v>2</v>
      </c>
      <c r="O122" s="7">
        <v>0</v>
      </c>
      <c r="P122" s="7">
        <v>0</v>
      </c>
      <c r="Q122" s="7" t="str">
        <f t="shared" si="2"/>
        <v>A</v>
      </c>
      <c r="R122" s="7" t="str">
        <f t="shared" si="3"/>
        <v>GF</v>
      </c>
    </row>
    <row r="123" spans="1:18" ht="12.75" x14ac:dyDescent="0.2">
      <c r="A123" s="6" t="str">
        <f>B123&amp;"_"&amp;COUNTIF($B$2:B123,B123)</f>
        <v>Gobelins_6</v>
      </c>
      <c r="B123" s="9" t="s">
        <v>54</v>
      </c>
      <c r="C123" s="9" t="s">
        <v>154</v>
      </c>
      <c r="D123" s="7">
        <v>65000</v>
      </c>
      <c r="E123" s="7">
        <v>1</v>
      </c>
      <c r="F123" s="7">
        <v>6</v>
      </c>
      <c r="G123" s="7">
        <v>2</v>
      </c>
      <c r="H123" s="8">
        <v>3</v>
      </c>
      <c r="I123" s="8">
        <v>6</v>
      </c>
      <c r="J123" s="8">
        <v>8</v>
      </c>
      <c r="K123" s="9" t="s">
        <v>155</v>
      </c>
      <c r="L123" s="7">
        <v>2</v>
      </c>
      <c r="M123" s="7">
        <v>1</v>
      </c>
      <c r="N123" s="7">
        <v>2</v>
      </c>
      <c r="O123" s="7">
        <v>2</v>
      </c>
      <c r="P123" s="7">
        <v>0</v>
      </c>
      <c r="Q123" s="7" t="str">
        <f t="shared" si="2"/>
        <v>A</v>
      </c>
      <c r="R123" s="7" t="str">
        <f t="shared" si="3"/>
        <v>GFP</v>
      </c>
    </row>
    <row r="124" spans="1:18" ht="12.75" x14ac:dyDescent="0.2">
      <c r="A124" s="6" t="str">
        <f>B124&amp;"_"&amp;COUNTIF($B$2:B124,B124)</f>
        <v>Gobelins_7</v>
      </c>
      <c r="B124" s="9" t="s">
        <v>54</v>
      </c>
      <c r="C124" s="9" t="s">
        <v>156</v>
      </c>
      <c r="D124" s="7">
        <v>75000</v>
      </c>
      <c r="E124" s="7">
        <v>1</v>
      </c>
      <c r="F124" s="7">
        <v>7</v>
      </c>
      <c r="G124" s="7">
        <v>2</v>
      </c>
      <c r="H124" s="8">
        <v>3</v>
      </c>
      <c r="I124" s="8">
        <v>5</v>
      </c>
      <c r="J124" s="8">
        <v>8</v>
      </c>
      <c r="K124" s="9" t="s">
        <v>157</v>
      </c>
      <c r="L124" s="7">
        <v>2</v>
      </c>
      <c r="M124" s="7">
        <v>1</v>
      </c>
      <c r="N124" s="7">
        <v>2</v>
      </c>
      <c r="O124" s="7">
        <v>2</v>
      </c>
      <c r="P124" s="7">
        <v>0</v>
      </c>
      <c r="Q124" s="7" t="str">
        <f t="shared" si="2"/>
        <v>A</v>
      </c>
      <c r="R124" s="7" t="str">
        <f t="shared" si="3"/>
        <v>GFP</v>
      </c>
    </row>
    <row r="125" spans="1:18" ht="12.75" x14ac:dyDescent="0.2">
      <c r="A125" s="6" t="str">
        <f>B125&amp;"_"&amp;COUNTIF($B$2:B125,B125)</f>
        <v>Gobelins_8</v>
      </c>
      <c r="B125" s="9" t="s">
        <v>54</v>
      </c>
      <c r="C125" s="9" t="s">
        <v>101</v>
      </c>
      <c r="D125" s="7">
        <v>115000</v>
      </c>
      <c r="E125" s="7">
        <v>2</v>
      </c>
      <c r="F125" s="7">
        <v>4</v>
      </c>
      <c r="G125" s="7">
        <v>5</v>
      </c>
      <c r="H125" s="8">
        <v>5</v>
      </c>
      <c r="I125" s="8">
        <v>5</v>
      </c>
      <c r="J125" s="8">
        <v>10</v>
      </c>
      <c r="K125" s="9" t="s">
        <v>102</v>
      </c>
      <c r="L125" s="7">
        <v>2</v>
      </c>
      <c r="M125" s="7">
        <v>2</v>
      </c>
      <c r="N125" s="7">
        <v>1</v>
      </c>
      <c r="O125" s="7">
        <v>2</v>
      </c>
      <c r="P125" s="7">
        <v>0</v>
      </c>
      <c r="Q125" s="7" t="str">
        <f t="shared" si="2"/>
        <v>F</v>
      </c>
      <c r="R125" s="7" t="str">
        <f t="shared" si="3"/>
        <v>GAP</v>
      </c>
    </row>
    <row r="126" spans="1:18" ht="12.75" x14ac:dyDescent="0.2">
      <c r="A126" s="6" t="str">
        <f>B126&amp;"_"&amp;COUNTIF($B$2:B126,B126)</f>
        <v>Halflings_1</v>
      </c>
      <c r="B126" s="9" t="s">
        <v>56</v>
      </c>
      <c r="C126" s="9" t="s">
        <v>158</v>
      </c>
      <c r="D126" s="7">
        <v>120000</v>
      </c>
      <c r="E126" s="7">
        <v>2</v>
      </c>
      <c r="F126" s="7">
        <v>2</v>
      </c>
      <c r="G126" s="7">
        <v>6</v>
      </c>
      <c r="H126" s="8">
        <v>5</v>
      </c>
      <c r="I126" s="8">
        <v>5</v>
      </c>
      <c r="J126" s="8">
        <v>11</v>
      </c>
      <c r="K126" s="9" t="s">
        <v>159</v>
      </c>
      <c r="L126" s="7">
        <v>2</v>
      </c>
      <c r="M126" s="7">
        <v>2</v>
      </c>
      <c r="N126" s="7">
        <v>1</v>
      </c>
      <c r="O126" s="7">
        <v>2</v>
      </c>
      <c r="P126" s="7">
        <v>0</v>
      </c>
      <c r="Q126" s="7" t="str">
        <f t="shared" si="2"/>
        <v>F</v>
      </c>
      <c r="R126" s="7" t="str">
        <f t="shared" si="3"/>
        <v>GAP</v>
      </c>
    </row>
    <row r="127" spans="1:18" ht="12.75" x14ac:dyDescent="0.2">
      <c r="A127" s="6" t="str">
        <f>B127&amp;"_"&amp;COUNTIF($B$2:B127,B127)</f>
        <v>Halflings_2</v>
      </c>
      <c r="B127" s="9" t="s">
        <v>56</v>
      </c>
      <c r="C127" s="9" t="s">
        <v>160</v>
      </c>
      <c r="D127" s="7">
        <v>55000</v>
      </c>
      <c r="E127" s="7">
        <v>2</v>
      </c>
      <c r="F127" s="7">
        <v>5</v>
      </c>
      <c r="G127" s="7">
        <v>2</v>
      </c>
      <c r="H127" s="8">
        <v>3</v>
      </c>
      <c r="I127" s="8">
        <v>5</v>
      </c>
      <c r="J127" s="8">
        <v>7</v>
      </c>
      <c r="K127" s="9" t="s">
        <v>161</v>
      </c>
      <c r="L127" s="7">
        <v>2</v>
      </c>
      <c r="M127" s="7">
        <v>1</v>
      </c>
      <c r="N127" s="7">
        <v>2</v>
      </c>
      <c r="O127" s="7">
        <v>0</v>
      </c>
      <c r="P127" s="7">
        <v>0</v>
      </c>
      <c r="Q127" s="7" t="str">
        <f t="shared" si="2"/>
        <v>A</v>
      </c>
      <c r="R127" s="7" t="str">
        <f t="shared" si="3"/>
        <v>GF</v>
      </c>
    </row>
    <row r="128" spans="1:18" ht="12.75" x14ac:dyDescent="0.2">
      <c r="A128" s="6" t="str">
        <f>B128&amp;"_"&amp;COUNTIF($B$2:B128,B128)</f>
        <v>Halflings_3</v>
      </c>
      <c r="B128" s="9" t="s">
        <v>56</v>
      </c>
      <c r="C128" s="9" t="s">
        <v>162</v>
      </c>
      <c r="D128" s="7">
        <v>50000</v>
      </c>
      <c r="E128" s="7">
        <v>2</v>
      </c>
      <c r="F128" s="7">
        <v>5</v>
      </c>
      <c r="G128" s="7">
        <v>2</v>
      </c>
      <c r="H128" s="8">
        <v>3</v>
      </c>
      <c r="I128" s="8">
        <v>3</v>
      </c>
      <c r="J128" s="8">
        <v>8</v>
      </c>
      <c r="K128" s="9" t="s">
        <v>163</v>
      </c>
      <c r="L128" s="7">
        <v>2</v>
      </c>
      <c r="M128" s="7">
        <v>1</v>
      </c>
      <c r="N128" s="7">
        <v>2</v>
      </c>
      <c r="O128" s="7">
        <v>1</v>
      </c>
      <c r="P128" s="7">
        <v>0</v>
      </c>
      <c r="Q128" s="7" t="str">
        <f t="shared" si="2"/>
        <v>AP</v>
      </c>
      <c r="R128" s="7" t="str">
        <f t="shared" si="3"/>
        <v>GF</v>
      </c>
    </row>
    <row r="129" spans="1:18" ht="12.75" x14ac:dyDescent="0.2">
      <c r="A129" s="6" t="str">
        <f>B129&amp;"_"&amp;COUNTIF($B$2:B129,B129)</f>
        <v>Halflings_4</v>
      </c>
      <c r="B129" s="9" t="s">
        <v>56</v>
      </c>
      <c r="C129" s="9" t="s">
        <v>742</v>
      </c>
      <c r="D129" s="7">
        <v>30000</v>
      </c>
      <c r="E129" s="7">
        <v>16</v>
      </c>
      <c r="F129" s="7">
        <v>5</v>
      </c>
      <c r="G129" s="7">
        <v>2</v>
      </c>
      <c r="H129" s="8">
        <v>3</v>
      </c>
      <c r="I129" s="8">
        <v>4</v>
      </c>
      <c r="J129" s="8">
        <v>7</v>
      </c>
      <c r="K129" s="9" t="s">
        <v>151</v>
      </c>
      <c r="L129" s="7">
        <v>2</v>
      </c>
      <c r="M129" s="7">
        <v>1</v>
      </c>
      <c r="N129" s="7">
        <v>2</v>
      </c>
      <c r="O129" s="7">
        <v>0</v>
      </c>
      <c r="P129" s="7">
        <v>0</v>
      </c>
      <c r="Q129" s="7" t="str">
        <f t="shared" si="2"/>
        <v>A</v>
      </c>
      <c r="R129" s="7" t="str">
        <f t="shared" si="3"/>
        <v>GF</v>
      </c>
    </row>
    <row r="130" spans="1:18" ht="12.75" x14ac:dyDescent="0.2">
      <c r="A130" s="6" t="str">
        <f>B130&amp;"_"&amp;COUNTIF($B$2:B130,B130)</f>
        <v>Hauts Elfes_1</v>
      </c>
      <c r="B130" s="9" t="s">
        <v>58</v>
      </c>
      <c r="C130" s="9" t="s">
        <v>689</v>
      </c>
      <c r="D130" s="7">
        <v>100000</v>
      </c>
      <c r="E130" s="7">
        <v>2</v>
      </c>
      <c r="F130" s="7">
        <v>7</v>
      </c>
      <c r="G130" s="7">
        <v>3</v>
      </c>
      <c r="H130" s="8">
        <v>2</v>
      </c>
      <c r="I130" s="8">
        <v>4</v>
      </c>
      <c r="J130" s="8">
        <v>9</v>
      </c>
      <c r="K130" s="9" t="s">
        <v>133</v>
      </c>
      <c r="L130" s="7">
        <v>1</v>
      </c>
      <c r="M130" s="7">
        <v>1</v>
      </c>
      <c r="N130" s="7">
        <v>2</v>
      </c>
      <c r="O130" s="7">
        <v>2</v>
      </c>
      <c r="P130" s="7">
        <v>0</v>
      </c>
      <c r="Q130" s="7" t="str">
        <f t="shared" si="2"/>
        <v>GA</v>
      </c>
      <c r="R130" s="7" t="str">
        <f t="shared" si="3"/>
        <v>FP</v>
      </c>
    </row>
    <row r="131" spans="1:18" ht="12.75" x14ac:dyDescent="0.2">
      <c r="A131" s="6" t="str">
        <f>B131&amp;"_"&amp;COUNTIF($B$2:B131,B131)</f>
        <v>Hauts Elfes_2</v>
      </c>
      <c r="B131" s="9" t="s">
        <v>58</v>
      </c>
      <c r="C131" s="9" t="s">
        <v>690</v>
      </c>
      <c r="D131" s="7">
        <v>90000</v>
      </c>
      <c r="E131" s="7">
        <v>4</v>
      </c>
      <c r="F131" s="7">
        <v>8</v>
      </c>
      <c r="G131" s="7">
        <v>3</v>
      </c>
      <c r="H131" s="8">
        <v>2</v>
      </c>
      <c r="I131" s="8">
        <v>5</v>
      </c>
      <c r="J131" s="8">
        <v>8</v>
      </c>
      <c r="K131" s="9" t="s">
        <v>164</v>
      </c>
      <c r="L131" s="7">
        <v>1</v>
      </c>
      <c r="M131" s="7">
        <v>1</v>
      </c>
      <c r="N131" s="7">
        <v>2</v>
      </c>
      <c r="O131" s="7">
        <v>0</v>
      </c>
      <c r="P131" s="7">
        <v>0</v>
      </c>
      <c r="Q131" s="7" t="str">
        <f t="shared" ref="Q131:Q194" si="4">_xlfn.CONCAT(_xlfn.CONCAT(_xlfn.CONCAT(_xlfn.CONCAT(IF(L131 = 1, "G", ""), IF(M131 = 1, "A", "")), IF(N131 = 1, "F", "")),IF(O131 = 1, "P", "")),IF(P131 = 1, "M", ""))</f>
        <v>GA</v>
      </c>
      <c r="R131" s="7" t="str">
        <f t="shared" ref="R131:R194" si="5">_xlfn.CONCAT(_xlfn.CONCAT(_xlfn.CONCAT(_xlfn.CONCAT(IF(L131 = 2, "G", ""), IF(M131 = 2, "A", "")), IF(N131 = 2, "F", "")),IF(O131 = 2, "P", "")),IF(P131 = 2, "M", ""))</f>
        <v>F</v>
      </c>
    </row>
    <row r="132" spans="1:18" ht="12.75" x14ac:dyDescent="0.2">
      <c r="A132" s="6" t="str">
        <f>B132&amp;"_"&amp;COUNTIF($B$2:B132,B132)</f>
        <v>Hauts Elfes_3</v>
      </c>
      <c r="B132" s="9" t="s">
        <v>58</v>
      </c>
      <c r="C132" s="9" t="s">
        <v>743</v>
      </c>
      <c r="D132" s="7">
        <v>70000</v>
      </c>
      <c r="E132" s="7">
        <v>16</v>
      </c>
      <c r="F132" s="7">
        <v>6</v>
      </c>
      <c r="G132" s="7">
        <v>3</v>
      </c>
      <c r="H132" s="8">
        <v>2</v>
      </c>
      <c r="I132" s="8">
        <v>4</v>
      </c>
      <c r="J132" s="8">
        <v>9</v>
      </c>
      <c r="K132" s="9"/>
      <c r="L132" s="7">
        <v>1</v>
      </c>
      <c r="M132" s="7">
        <v>1</v>
      </c>
      <c r="N132" s="7">
        <v>2</v>
      </c>
      <c r="O132" s="7">
        <v>2</v>
      </c>
      <c r="P132" s="7">
        <v>0</v>
      </c>
      <c r="Q132" s="7" t="str">
        <f t="shared" si="4"/>
        <v>GA</v>
      </c>
      <c r="R132" s="7" t="str">
        <f t="shared" si="5"/>
        <v>FP</v>
      </c>
    </row>
    <row r="133" spans="1:18" ht="12.75" x14ac:dyDescent="0.2">
      <c r="A133" s="6" t="str">
        <f>B133&amp;"_"&amp;COUNTIF($B$2:B133,B133)</f>
        <v>Hauts Elfes_4</v>
      </c>
      <c r="B133" s="9" t="s">
        <v>58</v>
      </c>
      <c r="C133" s="9" t="s">
        <v>691</v>
      </c>
      <c r="D133" s="7">
        <v>100000</v>
      </c>
      <c r="E133" s="7">
        <v>2</v>
      </c>
      <c r="F133" s="7">
        <v>6</v>
      </c>
      <c r="G133" s="7">
        <v>3</v>
      </c>
      <c r="H133" s="8">
        <v>2</v>
      </c>
      <c r="I133" s="8">
        <v>2</v>
      </c>
      <c r="J133" s="8">
        <v>9</v>
      </c>
      <c r="K133" s="9" t="s">
        <v>165</v>
      </c>
      <c r="L133" s="7">
        <v>1</v>
      </c>
      <c r="M133" s="7">
        <v>1</v>
      </c>
      <c r="N133" s="7">
        <v>2</v>
      </c>
      <c r="O133" s="7">
        <v>1</v>
      </c>
      <c r="P133" s="7">
        <v>0</v>
      </c>
      <c r="Q133" s="7" t="str">
        <f t="shared" si="4"/>
        <v>GAP</v>
      </c>
      <c r="R133" s="7" t="str">
        <f t="shared" si="5"/>
        <v>F</v>
      </c>
    </row>
    <row r="134" spans="1:18" ht="12.75" x14ac:dyDescent="0.2">
      <c r="A134" s="6" t="str">
        <f>B134&amp;"_"&amp;COUNTIF($B$2:B134,B134)</f>
        <v>Humains_1</v>
      </c>
      <c r="B134" s="9" t="s">
        <v>59</v>
      </c>
      <c r="C134" s="9" t="s">
        <v>692</v>
      </c>
      <c r="D134" s="7">
        <v>85000</v>
      </c>
      <c r="E134" s="7">
        <v>4</v>
      </c>
      <c r="F134" s="7">
        <v>7</v>
      </c>
      <c r="G134" s="7">
        <v>3</v>
      </c>
      <c r="H134" s="8">
        <v>3</v>
      </c>
      <c r="I134" s="8">
        <v>4</v>
      </c>
      <c r="J134" s="8">
        <v>9</v>
      </c>
      <c r="K134" s="9" t="s">
        <v>133</v>
      </c>
      <c r="L134" s="7">
        <v>1</v>
      </c>
      <c r="M134" s="7">
        <v>2</v>
      </c>
      <c r="N134" s="7">
        <v>1</v>
      </c>
      <c r="O134" s="7">
        <v>2</v>
      </c>
      <c r="P134" s="7">
        <v>0</v>
      </c>
      <c r="Q134" s="7" t="str">
        <f t="shared" si="4"/>
        <v>GF</v>
      </c>
      <c r="R134" s="7" t="str">
        <f t="shared" si="5"/>
        <v>AP</v>
      </c>
    </row>
    <row r="135" spans="1:18" ht="12.75" x14ac:dyDescent="0.2">
      <c r="A135" s="6" t="str">
        <f>B135&amp;"_"&amp;COUNTIF($B$2:B135,B135)</f>
        <v>Humains_2</v>
      </c>
      <c r="B135" s="9" t="s">
        <v>59</v>
      </c>
      <c r="C135" s="9" t="s">
        <v>693</v>
      </c>
      <c r="D135" s="7">
        <v>65000</v>
      </c>
      <c r="E135" s="7">
        <v>4</v>
      </c>
      <c r="F135" s="7">
        <v>8</v>
      </c>
      <c r="G135" s="7">
        <v>2</v>
      </c>
      <c r="H135" s="8">
        <v>3</v>
      </c>
      <c r="I135" s="8">
        <v>5</v>
      </c>
      <c r="J135" s="8">
        <v>8</v>
      </c>
      <c r="K135" s="9" t="s">
        <v>96</v>
      </c>
      <c r="L135" s="7">
        <v>1</v>
      </c>
      <c r="M135" s="7">
        <v>1</v>
      </c>
      <c r="N135" s="7">
        <v>2</v>
      </c>
      <c r="O135" s="7">
        <v>2</v>
      </c>
      <c r="P135" s="7">
        <v>0</v>
      </c>
      <c r="Q135" s="7" t="str">
        <f t="shared" si="4"/>
        <v>GA</v>
      </c>
      <c r="R135" s="7" t="str">
        <f t="shared" si="5"/>
        <v>FP</v>
      </c>
    </row>
    <row r="136" spans="1:18" ht="12.75" x14ac:dyDescent="0.2">
      <c r="A136" s="6" t="str">
        <f>B136&amp;"_"&amp;COUNTIF($B$2:B136,B136)</f>
        <v>Humains_3</v>
      </c>
      <c r="B136" s="9" t="s">
        <v>59</v>
      </c>
      <c r="C136" s="9" t="s">
        <v>166</v>
      </c>
      <c r="D136" s="7">
        <v>30000</v>
      </c>
      <c r="E136" s="7">
        <v>3</v>
      </c>
      <c r="F136" s="7">
        <v>5</v>
      </c>
      <c r="G136" s="7">
        <v>2</v>
      </c>
      <c r="H136" s="8">
        <v>3</v>
      </c>
      <c r="I136" s="8">
        <v>4</v>
      </c>
      <c r="J136" s="8">
        <v>7</v>
      </c>
      <c r="K136" s="9" t="s">
        <v>151</v>
      </c>
      <c r="L136" s="7">
        <v>2</v>
      </c>
      <c r="M136" s="7">
        <v>1</v>
      </c>
      <c r="N136" s="7">
        <v>2</v>
      </c>
      <c r="O136" s="7">
        <v>0</v>
      </c>
      <c r="P136" s="7">
        <v>0</v>
      </c>
      <c r="Q136" s="7" t="str">
        <f t="shared" si="4"/>
        <v>A</v>
      </c>
      <c r="R136" s="7" t="str">
        <f t="shared" si="5"/>
        <v>GF</v>
      </c>
    </row>
    <row r="137" spans="1:18" ht="12.75" x14ac:dyDescent="0.2">
      <c r="A137" s="6" t="str">
        <f>B137&amp;"_"&amp;COUNTIF($B$2:B137,B137)</f>
        <v>Humains_4</v>
      </c>
      <c r="B137" s="9" t="s">
        <v>59</v>
      </c>
      <c r="C137" s="9" t="s">
        <v>744</v>
      </c>
      <c r="D137" s="7">
        <v>50000</v>
      </c>
      <c r="E137" s="7">
        <v>16</v>
      </c>
      <c r="F137" s="7">
        <v>6</v>
      </c>
      <c r="G137" s="7">
        <v>3</v>
      </c>
      <c r="H137" s="8">
        <v>3</v>
      </c>
      <c r="I137" s="8">
        <v>4</v>
      </c>
      <c r="J137" s="8">
        <v>9</v>
      </c>
      <c r="K137" s="9"/>
      <c r="L137" s="7">
        <v>1</v>
      </c>
      <c r="M137" s="7">
        <v>2</v>
      </c>
      <c r="N137" s="7">
        <v>2</v>
      </c>
      <c r="O137" s="7">
        <v>0</v>
      </c>
      <c r="P137" s="7">
        <v>0</v>
      </c>
      <c r="Q137" s="7" t="str">
        <f t="shared" si="4"/>
        <v>G</v>
      </c>
      <c r="R137" s="7" t="str">
        <f t="shared" si="5"/>
        <v>AF</v>
      </c>
    </row>
    <row r="138" spans="1:18" ht="12.75" x14ac:dyDescent="0.2">
      <c r="A138" s="6" t="str">
        <f>B138&amp;"_"&amp;COUNTIF($B$2:B138,B138)</f>
        <v>Humains_5</v>
      </c>
      <c r="B138" s="9" t="s">
        <v>59</v>
      </c>
      <c r="C138" s="9" t="s">
        <v>167</v>
      </c>
      <c r="D138" s="7">
        <v>140000</v>
      </c>
      <c r="E138" s="7">
        <v>1</v>
      </c>
      <c r="F138" s="7">
        <v>5</v>
      </c>
      <c r="G138" s="7">
        <v>5</v>
      </c>
      <c r="H138" s="8">
        <v>4</v>
      </c>
      <c r="I138" s="8">
        <v>5</v>
      </c>
      <c r="J138" s="8">
        <v>10</v>
      </c>
      <c r="K138" s="9" t="s">
        <v>105</v>
      </c>
      <c r="L138" s="7">
        <v>2</v>
      </c>
      <c r="M138" s="7">
        <v>2</v>
      </c>
      <c r="N138" s="7">
        <v>1</v>
      </c>
      <c r="O138" s="7">
        <v>0</v>
      </c>
      <c r="P138" s="7">
        <v>0</v>
      </c>
      <c r="Q138" s="7" t="str">
        <f t="shared" si="4"/>
        <v>F</v>
      </c>
      <c r="R138" s="7" t="str">
        <f t="shared" si="5"/>
        <v>GA</v>
      </c>
    </row>
    <row r="139" spans="1:18" ht="12.75" x14ac:dyDescent="0.2">
      <c r="A139" s="6" t="str">
        <f>B139&amp;"_"&amp;COUNTIF($B$2:B139,B139)</f>
        <v>Humains_6</v>
      </c>
      <c r="B139" s="9" t="s">
        <v>59</v>
      </c>
      <c r="C139" s="9" t="s">
        <v>694</v>
      </c>
      <c r="D139" s="7">
        <v>80000</v>
      </c>
      <c r="E139" s="7">
        <v>2</v>
      </c>
      <c r="F139" s="7">
        <v>6</v>
      </c>
      <c r="G139" s="7">
        <v>3</v>
      </c>
      <c r="H139" s="8">
        <v>3</v>
      </c>
      <c r="I139" s="8">
        <v>2</v>
      </c>
      <c r="J139" s="8">
        <v>9</v>
      </c>
      <c r="K139" s="9" t="s">
        <v>168</v>
      </c>
      <c r="L139" s="7">
        <v>1</v>
      </c>
      <c r="M139" s="7">
        <v>2</v>
      </c>
      <c r="N139" s="7">
        <v>2</v>
      </c>
      <c r="O139" s="7">
        <v>1</v>
      </c>
      <c r="P139" s="7">
        <v>0</v>
      </c>
      <c r="Q139" s="7" t="str">
        <f t="shared" si="4"/>
        <v>GP</v>
      </c>
      <c r="R139" s="7" t="str">
        <f t="shared" si="5"/>
        <v>AF</v>
      </c>
    </row>
    <row r="140" spans="1:18" ht="12.75" x14ac:dyDescent="0.2">
      <c r="A140" s="6" t="str">
        <f>B140&amp;"_"&amp;COUNTIF($B$2:B140,B140)</f>
        <v>Noblesse Impériale_1</v>
      </c>
      <c r="B140" s="9" t="s">
        <v>60</v>
      </c>
      <c r="C140" s="9" t="s">
        <v>169</v>
      </c>
      <c r="D140" s="7">
        <v>90000</v>
      </c>
      <c r="E140" s="7">
        <v>4</v>
      </c>
      <c r="F140" s="7">
        <v>6</v>
      </c>
      <c r="G140" s="7">
        <v>3</v>
      </c>
      <c r="H140" s="8">
        <v>3</v>
      </c>
      <c r="I140" s="8">
        <v>5</v>
      </c>
      <c r="J140" s="8">
        <v>9</v>
      </c>
      <c r="K140" s="9" t="s">
        <v>170</v>
      </c>
      <c r="L140" s="7">
        <v>1</v>
      </c>
      <c r="M140" s="7">
        <v>2</v>
      </c>
      <c r="N140" s="7">
        <v>1</v>
      </c>
      <c r="O140" s="7">
        <v>0</v>
      </c>
      <c r="P140" s="7">
        <v>0</v>
      </c>
      <c r="Q140" s="7" t="str">
        <f t="shared" si="4"/>
        <v>GF</v>
      </c>
      <c r="R140" s="7" t="str">
        <f t="shared" si="5"/>
        <v>A</v>
      </c>
    </row>
    <row r="141" spans="1:18" ht="12.75" x14ac:dyDescent="0.2">
      <c r="A141" s="6" t="str">
        <f>B141&amp;"_"&amp;COUNTIF($B$2:B141,B141)</f>
        <v>Noblesse Impériale_2</v>
      </c>
      <c r="B141" s="9" t="s">
        <v>60</v>
      </c>
      <c r="C141" s="9" t="s">
        <v>745</v>
      </c>
      <c r="D141" s="7">
        <v>45000</v>
      </c>
      <c r="E141" s="7">
        <v>12</v>
      </c>
      <c r="F141" s="7">
        <v>6</v>
      </c>
      <c r="G141" s="7">
        <v>3</v>
      </c>
      <c r="H141" s="8">
        <v>4</v>
      </c>
      <c r="I141" s="8">
        <v>4</v>
      </c>
      <c r="J141" s="8">
        <v>8</v>
      </c>
      <c r="K141" s="9" t="s">
        <v>171</v>
      </c>
      <c r="L141" s="7">
        <v>1</v>
      </c>
      <c r="M141" s="7">
        <v>2</v>
      </c>
      <c r="N141" s="7">
        <v>2</v>
      </c>
      <c r="O141" s="7">
        <v>0</v>
      </c>
      <c r="P141" s="7">
        <v>0</v>
      </c>
      <c r="Q141" s="7" t="str">
        <f t="shared" si="4"/>
        <v>G</v>
      </c>
      <c r="R141" s="7" t="str">
        <f t="shared" si="5"/>
        <v>AF</v>
      </c>
    </row>
    <row r="142" spans="1:18" ht="12.75" x14ac:dyDescent="0.2">
      <c r="A142" s="6" t="str">
        <f>B142&amp;"_"&amp;COUNTIF($B$2:B142,B142)</f>
        <v>Noblesse Impériale_3</v>
      </c>
      <c r="B142" s="9" t="s">
        <v>60</v>
      </c>
      <c r="C142" s="9" t="s">
        <v>172</v>
      </c>
      <c r="D142" s="7">
        <v>75000</v>
      </c>
      <c r="E142" s="7">
        <v>2</v>
      </c>
      <c r="F142" s="7">
        <v>6</v>
      </c>
      <c r="G142" s="7">
        <v>3</v>
      </c>
      <c r="H142" s="8">
        <v>3</v>
      </c>
      <c r="I142" s="8">
        <v>3</v>
      </c>
      <c r="J142" s="8">
        <v>9</v>
      </c>
      <c r="K142" s="9" t="s">
        <v>173</v>
      </c>
      <c r="L142" s="7">
        <v>1</v>
      </c>
      <c r="M142" s="7">
        <v>2</v>
      </c>
      <c r="N142" s="7">
        <v>2</v>
      </c>
      <c r="O142" s="7">
        <v>1</v>
      </c>
      <c r="P142" s="7">
        <v>0</v>
      </c>
      <c r="Q142" s="7" t="str">
        <f t="shared" si="4"/>
        <v>GP</v>
      </c>
      <c r="R142" s="7" t="str">
        <f t="shared" si="5"/>
        <v>AF</v>
      </c>
    </row>
    <row r="143" spans="1:18" ht="12.75" x14ac:dyDescent="0.2">
      <c r="A143" s="6" t="str">
        <f>B143&amp;"_"&amp;COUNTIF($B$2:B143,B143)</f>
        <v>Noblesse Impériale_4</v>
      </c>
      <c r="B143" s="9" t="s">
        <v>60</v>
      </c>
      <c r="C143" s="9" t="s">
        <v>174</v>
      </c>
      <c r="D143" s="7">
        <v>105000</v>
      </c>
      <c r="E143" s="7">
        <v>2</v>
      </c>
      <c r="F143" s="7">
        <v>7</v>
      </c>
      <c r="G143" s="7">
        <v>3</v>
      </c>
      <c r="H143" s="8">
        <v>3</v>
      </c>
      <c r="I143" s="8">
        <v>4</v>
      </c>
      <c r="J143" s="8">
        <v>9</v>
      </c>
      <c r="K143" s="9" t="s">
        <v>175</v>
      </c>
      <c r="L143" s="7">
        <v>1</v>
      </c>
      <c r="M143" s="7">
        <v>1</v>
      </c>
      <c r="N143" s="7">
        <v>2</v>
      </c>
      <c r="O143" s="7">
        <v>2</v>
      </c>
      <c r="P143" s="7">
        <v>0</v>
      </c>
      <c r="Q143" s="7" t="str">
        <f t="shared" si="4"/>
        <v>GA</v>
      </c>
      <c r="R143" s="7" t="str">
        <f t="shared" si="5"/>
        <v>FP</v>
      </c>
    </row>
    <row r="144" spans="1:18" ht="12.75" x14ac:dyDescent="0.2">
      <c r="A144" s="6" t="str">
        <f>B144&amp;"_"&amp;COUNTIF($B$2:B144,B144)</f>
        <v>Noblesse Impériale_5</v>
      </c>
      <c r="B144" s="9" t="s">
        <v>60</v>
      </c>
      <c r="C144" s="9" t="s">
        <v>167</v>
      </c>
      <c r="D144" s="7">
        <v>140000</v>
      </c>
      <c r="E144" s="7">
        <v>1</v>
      </c>
      <c r="F144" s="7">
        <v>5</v>
      </c>
      <c r="G144" s="7">
        <v>5</v>
      </c>
      <c r="H144" s="8">
        <v>4</v>
      </c>
      <c r="I144" s="8">
        <v>5</v>
      </c>
      <c r="J144" s="8">
        <v>10</v>
      </c>
      <c r="K144" s="9" t="s">
        <v>105</v>
      </c>
      <c r="L144" s="7">
        <v>2</v>
      </c>
      <c r="M144" s="7">
        <v>2</v>
      </c>
      <c r="N144" s="7">
        <v>1</v>
      </c>
      <c r="O144" s="7">
        <v>0</v>
      </c>
      <c r="P144" s="7">
        <v>0</v>
      </c>
      <c r="Q144" s="7" t="str">
        <f t="shared" si="4"/>
        <v>F</v>
      </c>
      <c r="R144" s="7" t="str">
        <f t="shared" si="5"/>
        <v>GA</v>
      </c>
    </row>
    <row r="145" spans="1:18" ht="12.75" x14ac:dyDescent="0.2">
      <c r="A145" s="6" t="str">
        <f>B145&amp;"_"&amp;COUNTIF($B$2:B145,B145)</f>
        <v>Khorne_1</v>
      </c>
      <c r="B145" s="9" t="s">
        <v>61</v>
      </c>
      <c r="C145" s="9" t="s">
        <v>176</v>
      </c>
      <c r="D145" s="7">
        <v>50000</v>
      </c>
      <c r="E145" s="7">
        <v>16</v>
      </c>
      <c r="F145" s="7">
        <v>6</v>
      </c>
      <c r="G145" s="7">
        <v>3</v>
      </c>
      <c r="H145" s="8">
        <v>3</v>
      </c>
      <c r="I145" s="8">
        <v>4</v>
      </c>
      <c r="J145" s="8">
        <v>8</v>
      </c>
      <c r="K145" s="9" t="s">
        <v>177</v>
      </c>
      <c r="L145" s="7">
        <v>1</v>
      </c>
      <c r="M145" s="7">
        <v>2</v>
      </c>
      <c r="N145" s="7">
        <v>2</v>
      </c>
      <c r="O145" s="7">
        <v>0</v>
      </c>
      <c r="P145" s="7">
        <v>1</v>
      </c>
      <c r="Q145" s="7" t="str">
        <f t="shared" si="4"/>
        <v>GM</v>
      </c>
      <c r="R145" s="7" t="str">
        <f t="shared" si="5"/>
        <v>AF</v>
      </c>
    </row>
    <row r="146" spans="1:18" ht="12.75" x14ac:dyDescent="0.2">
      <c r="A146" s="6" t="str">
        <f>B146&amp;"_"&amp;COUNTIF($B$2:B146,B146)</f>
        <v>Khorne_2</v>
      </c>
      <c r="B146" s="9" t="s">
        <v>61</v>
      </c>
      <c r="C146" s="9" t="s">
        <v>178</v>
      </c>
      <c r="D146" s="7">
        <v>110000</v>
      </c>
      <c r="E146" s="7">
        <v>4</v>
      </c>
      <c r="F146" s="7">
        <v>5</v>
      </c>
      <c r="G146" s="7">
        <v>4</v>
      </c>
      <c r="H146" s="8">
        <v>4</v>
      </c>
      <c r="I146" s="8">
        <v>6</v>
      </c>
      <c r="J146" s="8">
        <v>10</v>
      </c>
      <c r="K146" s="9" t="s">
        <v>177</v>
      </c>
      <c r="L146" s="7">
        <v>1</v>
      </c>
      <c r="M146" s="7">
        <v>2</v>
      </c>
      <c r="N146" s="7">
        <v>1</v>
      </c>
      <c r="O146" s="7">
        <v>0</v>
      </c>
      <c r="P146" s="7">
        <v>1</v>
      </c>
      <c r="Q146" s="7" t="str">
        <f t="shared" si="4"/>
        <v>GFM</v>
      </c>
      <c r="R146" s="7" t="str">
        <f t="shared" si="5"/>
        <v>A</v>
      </c>
    </row>
    <row r="147" spans="1:18" ht="12.75" x14ac:dyDescent="0.2">
      <c r="A147" s="6" t="str">
        <f>B147&amp;"_"&amp;COUNTIF($B$2:B147,B147)</f>
        <v>Khorne_3</v>
      </c>
      <c r="B147" s="9" t="s">
        <v>61</v>
      </c>
      <c r="C147" s="9" t="s">
        <v>179</v>
      </c>
      <c r="D147" s="7">
        <v>160000</v>
      </c>
      <c r="E147" s="7">
        <v>1</v>
      </c>
      <c r="F147" s="7">
        <v>5</v>
      </c>
      <c r="G147" s="7">
        <v>5</v>
      </c>
      <c r="H147" s="8">
        <v>4</v>
      </c>
      <c r="I147" s="8" t="s">
        <v>110</v>
      </c>
      <c r="J147" s="8">
        <v>9</v>
      </c>
      <c r="K147" s="9" t="s">
        <v>180</v>
      </c>
      <c r="L147" s="7">
        <v>2</v>
      </c>
      <c r="M147" s="7">
        <v>2</v>
      </c>
      <c r="N147" s="7">
        <v>1</v>
      </c>
      <c r="O147" s="7">
        <v>0</v>
      </c>
      <c r="P147" s="7">
        <v>1</v>
      </c>
      <c r="Q147" s="7" t="str">
        <f t="shared" si="4"/>
        <v>FM</v>
      </c>
      <c r="R147" s="7" t="str">
        <f t="shared" si="5"/>
        <v>GA</v>
      </c>
    </row>
    <row r="148" spans="1:18" ht="12.75" x14ac:dyDescent="0.2">
      <c r="A148" s="6" t="str">
        <f>B148&amp;"_"&amp;COUNTIF($B$2:B148,B148)</f>
        <v>Khorne_4</v>
      </c>
      <c r="B148" s="9" t="s">
        <v>61</v>
      </c>
      <c r="C148" s="9" t="s">
        <v>181</v>
      </c>
      <c r="D148" s="7">
        <v>70000</v>
      </c>
      <c r="E148" s="7">
        <v>4</v>
      </c>
      <c r="F148" s="7">
        <v>6</v>
      </c>
      <c r="G148" s="7">
        <v>3</v>
      </c>
      <c r="H148" s="8">
        <v>3</v>
      </c>
      <c r="I148" s="8">
        <v>4</v>
      </c>
      <c r="J148" s="8">
        <v>9</v>
      </c>
      <c r="K148" s="9" t="s">
        <v>182</v>
      </c>
      <c r="L148" s="7">
        <v>1</v>
      </c>
      <c r="M148" s="7">
        <v>2</v>
      </c>
      <c r="N148" s="7">
        <v>1</v>
      </c>
      <c r="O148" s="7">
        <v>2</v>
      </c>
      <c r="P148" s="7">
        <v>1</v>
      </c>
      <c r="Q148" s="7" t="str">
        <f t="shared" si="4"/>
        <v>GFM</v>
      </c>
      <c r="R148" s="7" t="str">
        <f t="shared" si="5"/>
        <v>AP</v>
      </c>
    </row>
    <row r="149" spans="1:18" ht="12.75" x14ac:dyDescent="0.2">
      <c r="A149" s="6" t="str">
        <f>B149&amp;"_"&amp;COUNTIF($B$2:B149,B149)</f>
        <v>Hommes-Lézards_1</v>
      </c>
      <c r="B149" s="9" t="s">
        <v>63</v>
      </c>
      <c r="C149" s="9" t="s">
        <v>183</v>
      </c>
      <c r="D149" s="7">
        <v>70000</v>
      </c>
      <c r="E149" s="7">
        <v>2</v>
      </c>
      <c r="F149" s="7">
        <v>7</v>
      </c>
      <c r="G149" s="7">
        <v>2</v>
      </c>
      <c r="H149" s="8">
        <v>3</v>
      </c>
      <c r="I149" s="8">
        <v>3</v>
      </c>
      <c r="J149" s="8">
        <v>8</v>
      </c>
      <c r="K149" s="9" t="s">
        <v>184</v>
      </c>
      <c r="L149" s="7">
        <v>2</v>
      </c>
      <c r="M149" s="7">
        <v>1</v>
      </c>
      <c r="N149" s="7">
        <v>2</v>
      </c>
      <c r="O149" s="7">
        <v>2</v>
      </c>
      <c r="P149" s="7">
        <v>0</v>
      </c>
      <c r="Q149" s="7" t="str">
        <f t="shared" si="4"/>
        <v>A</v>
      </c>
      <c r="R149" s="7" t="str">
        <f t="shared" si="5"/>
        <v>GFP</v>
      </c>
    </row>
    <row r="150" spans="1:18" ht="12.75" x14ac:dyDescent="0.2">
      <c r="A150" s="6" t="str">
        <f>B150&amp;"_"&amp;COUNTIF($B$2:B150,B150)</f>
        <v>Hommes-Lézards_2</v>
      </c>
      <c r="B150" s="9" t="s">
        <v>63</v>
      </c>
      <c r="C150" s="9" t="s">
        <v>185</v>
      </c>
      <c r="D150" s="7">
        <v>140000</v>
      </c>
      <c r="E150" s="7">
        <v>1</v>
      </c>
      <c r="F150" s="7">
        <v>6</v>
      </c>
      <c r="G150" s="7">
        <v>5</v>
      </c>
      <c r="H150" s="8">
        <v>5</v>
      </c>
      <c r="I150" s="8" t="s">
        <v>110</v>
      </c>
      <c r="J150" s="8">
        <v>10</v>
      </c>
      <c r="K150" s="9" t="s">
        <v>186</v>
      </c>
      <c r="L150" s="7">
        <v>2</v>
      </c>
      <c r="M150" s="7">
        <v>2</v>
      </c>
      <c r="N150" s="7">
        <v>1</v>
      </c>
      <c r="O150" s="7">
        <v>0</v>
      </c>
      <c r="P150" s="7">
        <v>0</v>
      </c>
      <c r="Q150" s="7" t="str">
        <f t="shared" si="4"/>
        <v>F</v>
      </c>
      <c r="R150" s="7" t="str">
        <f t="shared" si="5"/>
        <v>GA</v>
      </c>
    </row>
    <row r="151" spans="1:18" ht="12.75" x14ac:dyDescent="0.2">
      <c r="A151" s="6" t="str">
        <f>B151&amp;"_"&amp;COUNTIF($B$2:B151,B151)</f>
        <v>Hommes-Lézards_3</v>
      </c>
      <c r="B151" s="9" t="s">
        <v>63</v>
      </c>
      <c r="C151" s="9" t="s">
        <v>187</v>
      </c>
      <c r="D151" s="7">
        <v>85000</v>
      </c>
      <c r="E151" s="7">
        <v>6</v>
      </c>
      <c r="F151" s="7">
        <v>6</v>
      </c>
      <c r="G151" s="7">
        <v>4</v>
      </c>
      <c r="H151" s="8">
        <v>5</v>
      </c>
      <c r="I151" s="8">
        <v>6</v>
      </c>
      <c r="J151" s="8">
        <v>10</v>
      </c>
      <c r="K151" s="9"/>
      <c r="L151" s="7">
        <v>1</v>
      </c>
      <c r="M151" s="7">
        <v>2</v>
      </c>
      <c r="N151" s="7">
        <v>1</v>
      </c>
      <c r="O151" s="7">
        <v>0</v>
      </c>
      <c r="P151" s="7">
        <v>0</v>
      </c>
      <c r="Q151" s="7" t="str">
        <f t="shared" si="4"/>
        <v>GF</v>
      </c>
      <c r="R151" s="7" t="str">
        <f t="shared" si="5"/>
        <v>A</v>
      </c>
    </row>
    <row r="152" spans="1:18" ht="12.75" x14ac:dyDescent="0.2">
      <c r="A152" s="6" t="str">
        <f>B152&amp;"_"&amp;COUNTIF($B$2:B152,B152)</f>
        <v>Hommes-Lézards_4</v>
      </c>
      <c r="B152" s="9" t="s">
        <v>63</v>
      </c>
      <c r="C152" s="9" t="s">
        <v>746</v>
      </c>
      <c r="D152" s="7">
        <v>60000</v>
      </c>
      <c r="E152" s="7">
        <v>12</v>
      </c>
      <c r="F152" s="7">
        <v>8</v>
      </c>
      <c r="G152" s="7">
        <v>2</v>
      </c>
      <c r="H152" s="8">
        <v>3</v>
      </c>
      <c r="I152" s="8">
        <v>4</v>
      </c>
      <c r="J152" s="8">
        <v>8</v>
      </c>
      <c r="K152" s="9" t="s">
        <v>188</v>
      </c>
      <c r="L152" s="7">
        <v>2</v>
      </c>
      <c r="M152" s="7">
        <v>1</v>
      </c>
      <c r="N152" s="7">
        <v>2</v>
      </c>
      <c r="O152" s="7">
        <v>2</v>
      </c>
      <c r="P152" s="7">
        <v>0</v>
      </c>
      <c r="Q152" s="7" t="str">
        <f t="shared" si="4"/>
        <v>A</v>
      </c>
      <c r="R152" s="7" t="str">
        <f t="shared" si="5"/>
        <v>GFP</v>
      </c>
    </row>
    <row r="153" spans="1:18" ht="12.75" x14ac:dyDescent="0.2">
      <c r="A153" s="6" t="str">
        <f>B153&amp;"_"&amp;COUNTIF($B$2:B153,B153)</f>
        <v>Horreurs Nécromantiques_1</v>
      </c>
      <c r="B153" s="9" t="s">
        <v>64</v>
      </c>
      <c r="C153" s="9" t="s">
        <v>189</v>
      </c>
      <c r="D153" s="7">
        <v>115000</v>
      </c>
      <c r="E153" s="7">
        <v>2</v>
      </c>
      <c r="F153" s="7">
        <v>4</v>
      </c>
      <c r="G153" s="7">
        <v>4</v>
      </c>
      <c r="H153" s="8">
        <v>4</v>
      </c>
      <c r="I153" s="8" t="s">
        <v>110</v>
      </c>
      <c r="J153" s="8">
        <v>10</v>
      </c>
      <c r="K153" s="9" t="s">
        <v>190</v>
      </c>
      <c r="L153" s="7">
        <v>1</v>
      </c>
      <c r="M153" s="7">
        <v>2</v>
      </c>
      <c r="N153" s="7">
        <v>1</v>
      </c>
      <c r="O153" s="7">
        <v>0</v>
      </c>
      <c r="P153" s="7">
        <v>0</v>
      </c>
      <c r="Q153" s="7" t="str">
        <f t="shared" si="4"/>
        <v>GF</v>
      </c>
      <c r="R153" s="7" t="str">
        <f t="shared" si="5"/>
        <v>A</v>
      </c>
    </row>
    <row r="154" spans="1:18" ht="12.75" x14ac:dyDescent="0.2">
      <c r="A154" s="6" t="str">
        <f>B154&amp;"_"&amp;COUNTIF($B$2:B154,B154)</f>
        <v>Horreurs Nécromantiques_2</v>
      </c>
      <c r="B154" s="9" t="s">
        <v>64</v>
      </c>
      <c r="C154" s="9" t="s">
        <v>191</v>
      </c>
      <c r="D154" s="7">
        <v>75000</v>
      </c>
      <c r="E154" s="7">
        <v>2</v>
      </c>
      <c r="F154" s="7">
        <v>7</v>
      </c>
      <c r="G154" s="7">
        <v>3</v>
      </c>
      <c r="H154" s="8">
        <v>3</v>
      </c>
      <c r="I154" s="8">
        <v>4</v>
      </c>
      <c r="J154" s="8">
        <v>8</v>
      </c>
      <c r="K154" s="9" t="s">
        <v>97</v>
      </c>
      <c r="L154" s="7">
        <v>1</v>
      </c>
      <c r="M154" s="7">
        <v>1</v>
      </c>
      <c r="N154" s="7">
        <v>2</v>
      </c>
      <c r="O154" s="7">
        <v>2</v>
      </c>
      <c r="P154" s="7">
        <v>0</v>
      </c>
      <c r="Q154" s="7" t="str">
        <f t="shared" si="4"/>
        <v>GA</v>
      </c>
      <c r="R154" s="7" t="str">
        <f t="shared" si="5"/>
        <v>FP</v>
      </c>
    </row>
    <row r="155" spans="1:18" ht="12.75" x14ac:dyDescent="0.2">
      <c r="A155" s="6" t="str">
        <f>B155&amp;"_"&amp;COUNTIF($B$2:B155,B155)</f>
        <v>Horreurs Nécromantiques_3</v>
      </c>
      <c r="B155" s="9" t="s">
        <v>64</v>
      </c>
      <c r="C155" s="9" t="s">
        <v>192</v>
      </c>
      <c r="D155" s="7">
        <v>125000</v>
      </c>
      <c r="E155" s="7">
        <v>2</v>
      </c>
      <c r="F155" s="7">
        <v>8</v>
      </c>
      <c r="G155" s="7">
        <v>3</v>
      </c>
      <c r="H155" s="8">
        <v>3</v>
      </c>
      <c r="I155" s="8">
        <v>4</v>
      </c>
      <c r="J155" s="8">
        <v>9</v>
      </c>
      <c r="K155" s="9" t="s">
        <v>193</v>
      </c>
      <c r="L155" s="7">
        <v>1</v>
      </c>
      <c r="M155" s="7">
        <v>1</v>
      </c>
      <c r="N155" s="7">
        <v>2</v>
      </c>
      <c r="O155" s="7">
        <v>2</v>
      </c>
      <c r="P155" s="7">
        <v>0</v>
      </c>
      <c r="Q155" s="7" t="str">
        <f t="shared" si="4"/>
        <v>GA</v>
      </c>
      <c r="R155" s="7" t="str">
        <f t="shared" si="5"/>
        <v>FP</v>
      </c>
    </row>
    <row r="156" spans="1:18" ht="12.75" x14ac:dyDescent="0.2">
      <c r="A156" s="6" t="str">
        <f>B156&amp;"_"&amp;COUNTIF($B$2:B156,B156)</f>
        <v>Horreurs Nécromantiques_4</v>
      </c>
      <c r="B156" s="9" t="s">
        <v>64</v>
      </c>
      <c r="C156" s="9" t="s">
        <v>194</v>
      </c>
      <c r="D156" s="7">
        <v>95000</v>
      </c>
      <c r="E156" s="7">
        <v>2</v>
      </c>
      <c r="F156" s="7">
        <v>6</v>
      </c>
      <c r="G156" s="7">
        <v>3</v>
      </c>
      <c r="H156" s="8">
        <v>3</v>
      </c>
      <c r="I156" s="8" t="s">
        <v>110</v>
      </c>
      <c r="J156" s="8">
        <v>9</v>
      </c>
      <c r="K156" s="9" t="s">
        <v>195</v>
      </c>
      <c r="L156" s="7">
        <v>1</v>
      </c>
      <c r="M156" s="7">
        <v>2</v>
      </c>
      <c r="N156" s="7">
        <v>1</v>
      </c>
      <c r="O156" s="7">
        <v>0</v>
      </c>
      <c r="P156" s="7">
        <v>0</v>
      </c>
      <c r="Q156" s="7" t="str">
        <f t="shared" si="4"/>
        <v>GF</v>
      </c>
      <c r="R156" s="7" t="str">
        <f t="shared" si="5"/>
        <v>A</v>
      </c>
    </row>
    <row r="157" spans="1:18" ht="12.75" x14ac:dyDescent="0.2">
      <c r="A157" s="6" t="str">
        <f>B157&amp;"_"&amp;COUNTIF($B$2:B157,B157)</f>
        <v>Horreurs Nécromantiques_5</v>
      </c>
      <c r="B157" s="9" t="s">
        <v>64</v>
      </c>
      <c r="C157" s="9" t="s">
        <v>747</v>
      </c>
      <c r="D157" s="7">
        <v>40000</v>
      </c>
      <c r="E157" s="7">
        <v>16</v>
      </c>
      <c r="F157" s="7">
        <v>4</v>
      </c>
      <c r="G157" s="7">
        <v>3</v>
      </c>
      <c r="H157" s="8">
        <v>4</v>
      </c>
      <c r="I157" s="8" t="s">
        <v>110</v>
      </c>
      <c r="J157" s="8">
        <v>9</v>
      </c>
      <c r="K157" s="9" t="s">
        <v>196</v>
      </c>
      <c r="L157" s="7">
        <v>1</v>
      </c>
      <c r="M157" s="7">
        <v>2</v>
      </c>
      <c r="N157" s="7">
        <v>2</v>
      </c>
      <c r="O157" s="7">
        <v>0</v>
      </c>
      <c r="P157" s="7">
        <v>0</v>
      </c>
      <c r="Q157" s="7" t="str">
        <f t="shared" si="4"/>
        <v>G</v>
      </c>
      <c r="R157" s="7" t="str">
        <f t="shared" si="5"/>
        <v>AF</v>
      </c>
    </row>
    <row r="158" spans="1:18" ht="12.75" x14ac:dyDescent="0.2">
      <c r="A158" s="6" t="str">
        <f>B158&amp;"_"&amp;COUNTIF($B$2:B158,B158)</f>
        <v>Nordiques (Khorne)_1</v>
      </c>
      <c r="B158" s="9" t="s">
        <v>66</v>
      </c>
      <c r="C158" s="9" t="s">
        <v>197</v>
      </c>
      <c r="D158" s="7">
        <v>20000</v>
      </c>
      <c r="E158" s="7">
        <v>2</v>
      </c>
      <c r="F158" s="7">
        <v>5</v>
      </c>
      <c r="G158" s="7">
        <v>1</v>
      </c>
      <c r="H158" s="8">
        <v>3</v>
      </c>
      <c r="I158" s="8" t="s">
        <v>110</v>
      </c>
      <c r="J158" s="8">
        <v>6</v>
      </c>
      <c r="K158" s="9" t="s">
        <v>198</v>
      </c>
      <c r="L158" s="7">
        <v>0</v>
      </c>
      <c r="M158" s="7">
        <v>2</v>
      </c>
      <c r="N158" s="7">
        <v>0</v>
      </c>
      <c r="O158" s="7">
        <v>0</v>
      </c>
      <c r="P158" s="7">
        <v>0</v>
      </c>
      <c r="Q158" s="7" t="str">
        <f t="shared" si="4"/>
        <v/>
      </c>
      <c r="R158" s="7" t="str">
        <f t="shared" si="5"/>
        <v>A</v>
      </c>
    </row>
    <row r="159" spans="1:18" ht="12.75" x14ac:dyDescent="0.2">
      <c r="A159" s="6" t="str">
        <f>B159&amp;"_"&amp;COUNTIF($B$2:B159,B159)</f>
        <v>Nordiques (Khorne)_2</v>
      </c>
      <c r="B159" s="9" t="s">
        <v>66</v>
      </c>
      <c r="C159" s="9" t="s">
        <v>199</v>
      </c>
      <c r="D159" s="7">
        <v>90000</v>
      </c>
      <c r="E159" s="7">
        <v>2</v>
      </c>
      <c r="F159" s="7">
        <v>6</v>
      </c>
      <c r="G159" s="7">
        <v>3</v>
      </c>
      <c r="H159" s="8">
        <v>3</v>
      </c>
      <c r="I159" s="8">
        <v>5</v>
      </c>
      <c r="J159" s="8">
        <v>8</v>
      </c>
      <c r="K159" s="9" t="s">
        <v>200</v>
      </c>
      <c r="L159" s="7">
        <v>1</v>
      </c>
      <c r="M159" s="7">
        <v>2</v>
      </c>
      <c r="N159" s="7">
        <v>1</v>
      </c>
      <c r="O159" s="7">
        <v>2</v>
      </c>
      <c r="P159" s="7">
        <v>0</v>
      </c>
      <c r="Q159" s="7" t="str">
        <f t="shared" si="4"/>
        <v>GF</v>
      </c>
      <c r="R159" s="7" t="str">
        <f t="shared" si="5"/>
        <v>AP</v>
      </c>
    </row>
    <row r="160" spans="1:18" ht="12.75" x14ac:dyDescent="0.2">
      <c r="A160" s="6" t="str">
        <f>B160&amp;"_"&amp;COUNTIF($B$2:B160,B160)</f>
        <v>Nordiques (Khorne)_3</v>
      </c>
      <c r="B160" s="9" t="s">
        <v>66</v>
      </c>
      <c r="C160" s="9" t="s">
        <v>748</v>
      </c>
      <c r="D160" s="7">
        <v>50000</v>
      </c>
      <c r="E160" s="7">
        <v>16</v>
      </c>
      <c r="F160" s="7">
        <v>6</v>
      </c>
      <c r="G160" s="7">
        <v>3</v>
      </c>
      <c r="H160" s="8">
        <v>3</v>
      </c>
      <c r="I160" s="8">
        <v>4</v>
      </c>
      <c r="J160" s="8">
        <v>8</v>
      </c>
      <c r="K160" s="9" t="s">
        <v>201</v>
      </c>
      <c r="L160" s="7">
        <v>1</v>
      </c>
      <c r="M160" s="7">
        <v>2</v>
      </c>
      <c r="N160" s="7">
        <v>2</v>
      </c>
      <c r="O160" s="7">
        <v>2</v>
      </c>
      <c r="P160" s="7">
        <v>0</v>
      </c>
      <c r="Q160" s="7" t="str">
        <f t="shared" si="4"/>
        <v>G</v>
      </c>
      <c r="R160" s="7" t="str">
        <f t="shared" si="5"/>
        <v>AFP</v>
      </c>
    </row>
    <row r="161" spans="1:18" ht="12.75" x14ac:dyDescent="0.2">
      <c r="A161" s="6" t="str">
        <f>B161&amp;"_"&amp;COUNTIF($B$2:B161,B161)</f>
        <v>Nordiques (Khorne)_4</v>
      </c>
      <c r="B161" s="9" t="s">
        <v>66</v>
      </c>
      <c r="C161" s="9" t="s">
        <v>202</v>
      </c>
      <c r="D161" s="7">
        <v>105000</v>
      </c>
      <c r="E161" s="7">
        <v>2</v>
      </c>
      <c r="F161" s="7">
        <v>6</v>
      </c>
      <c r="G161" s="7">
        <v>4</v>
      </c>
      <c r="H161" s="8">
        <v>4</v>
      </c>
      <c r="I161" s="8" t="s">
        <v>110</v>
      </c>
      <c r="J161" s="8">
        <v>9</v>
      </c>
      <c r="K161" s="9" t="s">
        <v>177</v>
      </c>
      <c r="L161" s="7">
        <v>1</v>
      </c>
      <c r="M161" s="7">
        <v>2</v>
      </c>
      <c r="N161" s="7">
        <v>1</v>
      </c>
      <c r="O161" s="7">
        <v>0</v>
      </c>
      <c r="P161" s="7">
        <v>0</v>
      </c>
      <c r="Q161" s="7" t="str">
        <f t="shared" si="4"/>
        <v>GF</v>
      </c>
      <c r="R161" s="7" t="str">
        <f t="shared" si="5"/>
        <v>A</v>
      </c>
    </row>
    <row r="162" spans="1:18" ht="12.75" x14ac:dyDescent="0.2">
      <c r="A162" s="6" t="str">
        <f>B162&amp;"_"&amp;COUNTIF($B$2:B162,B162)</f>
        <v>Nordiques (Khorne)_5</v>
      </c>
      <c r="B162" s="9" t="s">
        <v>66</v>
      </c>
      <c r="C162" s="9" t="s">
        <v>203</v>
      </c>
      <c r="D162" s="7">
        <v>95000</v>
      </c>
      <c r="E162" s="7">
        <v>2</v>
      </c>
      <c r="F162" s="7">
        <v>7</v>
      </c>
      <c r="G162" s="7">
        <v>3</v>
      </c>
      <c r="H162" s="8">
        <v>3</v>
      </c>
      <c r="I162" s="8">
        <v>3</v>
      </c>
      <c r="J162" s="8">
        <v>8</v>
      </c>
      <c r="K162" s="9" t="s">
        <v>204</v>
      </c>
      <c r="L162" s="7">
        <v>1</v>
      </c>
      <c r="M162" s="7">
        <v>1</v>
      </c>
      <c r="N162" s="7">
        <v>2</v>
      </c>
      <c r="O162" s="7">
        <v>1</v>
      </c>
      <c r="P162" s="7">
        <v>0</v>
      </c>
      <c r="Q162" s="7" t="str">
        <f t="shared" si="4"/>
        <v>GAP</v>
      </c>
      <c r="R162" s="7" t="str">
        <f t="shared" si="5"/>
        <v>F</v>
      </c>
    </row>
    <row r="163" spans="1:18" ht="12.75" x14ac:dyDescent="0.2">
      <c r="A163" s="6" t="str">
        <f>B163&amp;"_"&amp;COUNTIF($B$2:B163,B163)</f>
        <v>Nordiques (Khorne)_6</v>
      </c>
      <c r="B163" s="9" t="s">
        <v>66</v>
      </c>
      <c r="C163" s="9" t="s">
        <v>205</v>
      </c>
      <c r="D163" s="7">
        <v>140000</v>
      </c>
      <c r="E163" s="7">
        <v>1</v>
      </c>
      <c r="F163" s="7">
        <v>5</v>
      </c>
      <c r="G163" s="7">
        <v>5</v>
      </c>
      <c r="H163" s="8">
        <v>4</v>
      </c>
      <c r="I163" s="8" t="s">
        <v>110</v>
      </c>
      <c r="J163" s="8">
        <v>9</v>
      </c>
      <c r="K163" s="9" t="s">
        <v>206</v>
      </c>
      <c r="L163" s="7">
        <v>2</v>
      </c>
      <c r="M163" s="7">
        <v>2</v>
      </c>
      <c r="N163" s="7">
        <v>1</v>
      </c>
      <c r="O163" s="7">
        <v>0</v>
      </c>
      <c r="P163" s="7">
        <v>0</v>
      </c>
      <c r="Q163" s="7" t="str">
        <f t="shared" si="4"/>
        <v>F</v>
      </c>
      <c r="R163" s="7" t="str">
        <f t="shared" si="5"/>
        <v>GA</v>
      </c>
    </row>
    <row r="164" spans="1:18" ht="12.75" x14ac:dyDescent="0.2">
      <c r="A164" s="6" t="str">
        <f>B164&amp;"_"&amp;COUNTIF($B$2:B164,B164)</f>
        <v>Nordiques (Vieux Monde)_1</v>
      </c>
      <c r="B164" s="9" t="s">
        <v>68</v>
      </c>
      <c r="C164" s="9" t="s">
        <v>197</v>
      </c>
      <c r="D164" s="7">
        <v>20000</v>
      </c>
      <c r="E164" s="7">
        <v>2</v>
      </c>
      <c r="F164" s="7">
        <v>5</v>
      </c>
      <c r="G164" s="7">
        <v>1</v>
      </c>
      <c r="H164" s="8">
        <v>3</v>
      </c>
      <c r="I164" s="8" t="s">
        <v>110</v>
      </c>
      <c r="J164" s="8">
        <v>6</v>
      </c>
      <c r="K164" s="9" t="s">
        <v>198</v>
      </c>
      <c r="L164" s="7">
        <v>0</v>
      </c>
      <c r="M164" s="7">
        <v>2</v>
      </c>
      <c r="N164" s="7">
        <v>0</v>
      </c>
      <c r="O164" s="7">
        <v>0</v>
      </c>
      <c r="P164" s="7">
        <v>0</v>
      </c>
      <c r="Q164" s="7" t="str">
        <f t="shared" si="4"/>
        <v/>
      </c>
      <c r="R164" s="7" t="str">
        <f t="shared" si="5"/>
        <v>A</v>
      </c>
    </row>
    <row r="165" spans="1:18" ht="12.75" x14ac:dyDescent="0.2">
      <c r="A165" s="6" t="str">
        <f>B165&amp;"_"&amp;COUNTIF($B$2:B165,B165)</f>
        <v>Nordiques (Vieux Monde)_2</v>
      </c>
      <c r="B165" s="9" t="s">
        <v>68</v>
      </c>
      <c r="C165" s="9" t="s">
        <v>199</v>
      </c>
      <c r="D165" s="7">
        <v>90000</v>
      </c>
      <c r="E165" s="7">
        <v>2</v>
      </c>
      <c r="F165" s="7">
        <v>6</v>
      </c>
      <c r="G165" s="7">
        <v>3</v>
      </c>
      <c r="H165" s="8">
        <v>3</v>
      </c>
      <c r="I165" s="8">
        <v>5</v>
      </c>
      <c r="J165" s="8">
        <v>8</v>
      </c>
      <c r="K165" s="9" t="s">
        <v>200</v>
      </c>
      <c r="L165" s="7">
        <v>1</v>
      </c>
      <c r="M165" s="7">
        <v>2</v>
      </c>
      <c r="N165" s="7">
        <v>1</v>
      </c>
      <c r="O165" s="7">
        <v>2</v>
      </c>
      <c r="P165" s="7">
        <v>0</v>
      </c>
      <c r="Q165" s="7" t="str">
        <f t="shared" si="4"/>
        <v>GF</v>
      </c>
      <c r="R165" s="7" t="str">
        <f t="shared" si="5"/>
        <v>AP</v>
      </c>
    </row>
    <row r="166" spans="1:18" ht="12.75" x14ac:dyDescent="0.2">
      <c r="A166" s="6" t="str">
        <f>B166&amp;"_"&amp;COUNTIF($B$2:B166,B166)</f>
        <v>Nordiques (Vieux Monde)_3</v>
      </c>
      <c r="B166" s="9" t="s">
        <v>68</v>
      </c>
      <c r="C166" s="9" t="s">
        <v>748</v>
      </c>
      <c r="D166" s="7">
        <v>50000</v>
      </c>
      <c r="E166" s="7">
        <v>16</v>
      </c>
      <c r="F166" s="7">
        <v>6</v>
      </c>
      <c r="G166" s="7">
        <v>3</v>
      </c>
      <c r="H166" s="8">
        <v>3</v>
      </c>
      <c r="I166" s="8">
        <v>4</v>
      </c>
      <c r="J166" s="8">
        <v>8</v>
      </c>
      <c r="K166" s="9" t="s">
        <v>201</v>
      </c>
      <c r="L166" s="7">
        <v>1</v>
      </c>
      <c r="M166" s="7">
        <v>2</v>
      </c>
      <c r="N166" s="7">
        <v>2</v>
      </c>
      <c r="O166" s="7">
        <v>2</v>
      </c>
      <c r="P166" s="7">
        <v>0</v>
      </c>
      <c r="Q166" s="7" t="str">
        <f t="shared" si="4"/>
        <v>G</v>
      </c>
      <c r="R166" s="7" t="str">
        <f t="shared" si="5"/>
        <v>AFP</v>
      </c>
    </row>
    <row r="167" spans="1:18" ht="12.75" x14ac:dyDescent="0.2">
      <c r="A167" s="6" t="str">
        <f>B167&amp;"_"&amp;COUNTIF($B$2:B167,B167)</f>
        <v>Nordiques (Vieux Monde)_4</v>
      </c>
      <c r="B167" s="9" t="s">
        <v>68</v>
      </c>
      <c r="C167" s="9" t="s">
        <v>202</v>
      </c>
      <c r="D167" s="7">
        <v>105000</v>
      </c>
      <c r="E167" s="7">
        <v>2</v>
      </c>
      <c r="F167" s="7">
        <v>6</v>
      </c>
      <c r="G167" s="7">
        <v>4</v>
      </c>
      <c r="H167" s="8">
        <v>4</v>
      </c>
      <c r="I167" s="8" t="s">
        <v>110</v>
      </c>
      <c r="J167" s="8">
        <v>9</v>
      </c>
      <c r="K167" s="9" t="s">
        <v>177</v>
      </c>
      <c r="L167" s="7">
        <v>1</v>
      </c>
      <c r="M167" s="7">
        <v>2</v>
      </c>
      <c r="N167" s="7">
        <v>1</v>
      </c>
      <c r="O167" s="7">
        <v>0</v>
      </c>
      <c r="P167" s="7">
        <v>0</v>
      </c>
      <c r="Q167" s="7" t="str">
        <f t="shared" si="4"/>
        <v>GF</v>
      </c>
      <c r="R167" s="7" t="str">
        <f t="shared" si="5"/>
        <v>A</v>
      </c>
    </row>
    <row r="168" spans="1:18" ht="12.75" x14ac:dyDescent="0.2">
      <c r="A168" s="6" t="str">
        <f>B168&amp;"_"&amp;COUNTIF($B$2:B168,B168)</f>
        <v>Nordiques (Vieux Monde)_5</v>
      </c>
      <c r="B168" s="9" t="s">
        <v>68</v>
      </c>
      <c r="C168" s="9" t="s">
        <v>203</v>
      </c>
      <c r="D168" s="7">
        <v>95000</v>
      </c>
      <c r="E168" s="7">
        <v>2</v>
      </c>
      <c r="F168" s="7">
        <v>7</v>
      </c>
      <c r="G168" s="7">
        <v>3</v>
      </c>
      <c r="H168" s="8">
        <v>3</v>
      </c>
      <c r="I168" s="8">
        <v>3</v>
      </c>
      <c r="J168" s="8">
        <v>8</v>
      </c>
      <c r="K168" s="9" t="s">
        <v>204</v>
      </c>
      <c r="L168" s="7">
        <v>1</v>
      </c>
      <c r="M168" s="7">
        <v>1</v>
      </c>
      <c r="N168" s="7">
        <v>2</v>
      </c>
      <c r="O168" s="7">
        <v>1</v>
      </c>
      <c r="P168" s="7">
        <v>0</v>
      </c>
      <c r="Q168" s="7" t="str">
        <f t="shared" si="4"/>
        <v>GAP</v>
      </c>
      <c r="R168" s="7" t="str">
        <f t="shared" si="5"/>
        <v>F</v>
      </c>
    </row>
    <row r="169" spans="1:18" ht="12.75" x14ac:dyDescent="0.2">
      <c r="A169" s="6" t="str">
        <f>B169&amp;"_"&amp;COUNTIF($B$2:B169,B169)</f>
        <v>Nordiques (Vieux Monde)_6</v>
      </c>
      <c r="B169" s="9" t="s">
        <v>68</v>
      </c>
      <c r="C169" s="9" t="s">
        <v>205</v>
      </c>
      <c r="D169" s="7">
        <v>140000</v>
      </c>
      <c r="E169" s="7">
        <v>1</v>
      </c>
      <c r="F169" s="7">
        <v>5</v>
      </c>
      <c r="G169" s="7">
        <v>5</v>
      </c>
      <c r="H169" s="8">
        <v>4</v>
      </c>
      <c r="I169" s="8" t="s">
        <v>110</v>
      </c>
      <c r="J169" s="8">
        <v>9</v>
      </c>
      <c r="K169" s="9" t="s">
        <v>206</v>
      </c>
      <c r="L169" s="7">
        <v>2</v>
      </c>
      <c r="M169" s="7">
        <v>2</v>
      </c>
      <c r="N169" s="7">
        <v>1</v>
      </c>
      <c r="O169" s="7">
        <v>0</v>
      </c>
      <c r="P169" s="7">
        <v>0</v>
      </c>
      <c r="Q169" s="7" t="str">
        <f t="shared" si="4"/>
        <v>F</v>
      </c>
      <c r="R169" s="7" t="str">
        <f t="shared" si="5"/>
        <v>GA</v>
      </c>
    </row>
    <row r="170" spans="1:18" ht="12.75" x14ac:dyDescent="0.2">
      <c r="A170" s="6" t="str">
        <f>B170&amp;"_"&amp;COUNTIF($B$2:B170,B170)</f>
        <v>Nordiques (Universel)_1</v>
      </c>
      <c r="B170" s="9" t="s">
        <v>69</v>
      </c>
      <c r="C170" s="9" t="s">
        <v>197</v>
      </c>
      <c r="D170" s="7">
        <v>20000</v>
      </c>
      <c r="E170" s="7">
        <v>2</v>
      </c>
      <c r="F170" s="7">
        <v>5</v>
      </c>
      <c r="G170" s="7">
        <v>1</v>
      </c>
      <c r="H170" s="8">
        <v>3</v>
      </c>
      <c r="I170" s="8" t="s">
        <v>110</v>
      </c>
      <c r="J170" s="8">
        <v>6</v>
      </c>
      <c r="K170" s="9" t="s">
        <v>198</v>
      </c>
      <c r="L170" s="7">
        <v>0</v>
      </c>
      <c r="M170" s="7">
        <v>2</v>
      </c>
      <c r="N170" s="7">
        <v>0</v>
      </c>
      <c r="O170" s="7">
        <v>0</v>
      </c>
      <c r="P170" s="7">
        <v>0</v>
      </c>
      <c r="Q170" s="7" t="str">
        <f t="shared" si="4"/>
        <v/>
      </c>
      <c r="R170" s="7" t="str">
        <f t="shared" si="5"/>
        <v>A</v>
      </c>
    </row>
    <row r="171" spans="1:18" ht="12.75" x14ac:dyDescent="0.2">
      <c r="A171" s="6" t="str">
        <f>B171&amp;"_"&amp;COUNTIF($B$2:B171,B171)</f>
        <v>Nordiques (Universel)_2</v>
      </c>
      <c r="B171" s="9" t="s">
        <v>69</v>
      </c>
      <c r="C171" s="9" t="s">
        <v>199</v>
      </c>
      <c r="D171" s="7">
        <v>90000</v>
      </c>
      <c r="E171" s="7">
        <v>2</v>
      </c>
      <c r="F171" s="7">
        <v>6</v>
      </c>
      <c r="G171" s="7">
        <v>3</v>
      </c>
      <c r="H171" s="8">
        <v>3</v>
      </c>
      <c r="I171" s="8">
        <v>5</v>
      </c>
      <c r="J171" s="8">
        <v>8</v>
      </c>
      <c r="K171" s="9" t="s">
        <v>200</v>
      </c>
      <c r="L171" s="7">
        <v>1</v>
      </c>
      <c r="M171" s="7">
        <v>2</v>
      </c>
      <c r="N171" s="7">
        <v>1</v>
      </c>
      <c r="O171" s="7">
        <v>2</v>
      </c>
      <c r="P171" s="7">
        <v>0</v>
      </c>
      <c r="Q171" s="7" t="str">
        <f t="shared" si="4"/>
        <v>GF</v>
      </c>
      <c r="R171" s="7" t="str">
        <f t="shared" si="5"/>
        <v>AP</v>
      </c>
    </row>
    <row r="172" spans="1:18" ht="12.75" x14ac:dyDescent="0.2">
      <c r="A172" s="6" t="str">
        <f>B172&amp;"_"&amp;COUNTIF($B$2:B172,B172)</f>
        <v>Nordiques (Universel)_3</v>
      </c>
      <c r="B172" s="9" t="s">
        <v>69</v>
      </c>
      <c r="C172" s="9" t="s">
        <v>748</v>
      </c>
      <c r="D172" s="7">
        <v>50000</v>
      </c>
      <c r="E172" s="7">
        <v>16</v>
      </c>
      <c r="F172" s="7">
        <v>6</v>
      </c>
      <c r="G172" s="7">
        <v>3</v>
      </c>
      <c r="H172" s="8">
        <v>3</v>
      </c>
      <c r="I172" s="8">
        <v>4</v>
      </c>
      <c r="J172" s="8">
        <v>8</v>
      </c>
      <c r="K172" s="9" t="s">
        <v>201</v>
      </c>
      <c r="L172" s="7">
        <v>1</v>
      </c>
      <c r="M172" s="7">
        <v>2</v>
      </c>
      <c r="N172" s="7">
        <v>2</v>
      </c>
      <c r="O172" s="7">
        <v>2</v>
      </c>
      <c r="P172" s="7">
        <v>0</v>
      </c>
      <c r="Q172" s="7" t="str">
        <f t="shared" si="4"/>
        <v>G</v>
      </c>
      <c r="R172" s="7" t="str">
        <f t="shared" si="5"/>
        <v>AFP</v>
      </c>
    </row>
    <row r="173" spans="1:18" ht="12.75" x14ac:dyDescent="0.2">
      <c r="A173" s="6" t="str">
        <f>B173&amp;"_"&amp;COUNTIF($B$2:B173,B173)</f>
        <v>Nordiques (Universel)_4</v>
      </c>
      <c r="B173" s="9" t="s">
        <v>69</v>
      </c>
      <c r="C173" s="9" t="s">
        <v>202</v>
      </c>
      <c r="D173" s="7">
        <v>105000</v>
      </c>
      <c r="E173" s="7">
        <v>2</v>
      </c>
      <c r="F173" s="7">
        <v>6</v>
      </c>
      <c r="G173" s="7">
        <v>4</v>
      </c>
      <c r="H173" s="8">
        <v>4</v>
      </c>
      <c r="I173" s="8" t="s">
        <v>110</v>
      </c>
      <c r="J173" s="8">
        <v>9</v>
      </c>
      <c r="K173" s="9" t="s">
        <v>177</v>
      </c>
      <c r="L173" s="7">
        <v>1</v>
      </c>
      <c r="M173" s="7">
        <v>2</v>
      </c>
      <c r="N173" s="7">
        <v>1</v>
      </c>
      <c r="O173" s="7">
        <v>0</v>
      </c>
      <c r="P173" s="7">
        <v>0</v>
      </c>
      <c r="Q173" s="7" t="str">
        <f t="shared" si="4"/>
        <v>GF</v>
      </c>
      <c r="R173" s="7" t="str">
        <f t="shared" si="5"/>
        <v>A</v>
      </c>
    </row>
    <row r="174" spans="1:18" ht="12.75" x14ac:dyDescent="0.2">
      <c r="A174" s="6" t="str">
        <f>B174&amp;"_"&amp;COUNTIF($B$2:B174,B174)</f>
        <v>Nordiques (Universel)_5</v>
      </c>
      <c r="B174" s="9" t="s">
        <v>69</v>
      </c>
      <c r="C174" s="9" t="s">
        <v>203</v>
      </c>
      <c r="D174" s="7">
        <v>95000</v>
      </c>
      <c r="E174" s="7">
        <v>2</v>
      </c>
      <c r="F174" s="7">
        <v>7</v>
      </c>
      <c r="G174" s="7">
        <v>3</v>
      </c>
      <c r="H174" s="8">
        <v>3</v>
      </c>
      <c r="I174" s="8">
        <v>3</v>
      </c>
      <c r="J174" s="8">
        <v>8</v>
      </c>
      <c r="K174" s="9" t="s">
        <v>204</v>
      </c>
      <c r="L174" s="7">
        <v>1</v>
      </c>
      <c r="M174" s="7">
        <v>1</v>
      </c>
      <c r="N174" s="7">
        <v>2</v>
      </c>
      <c r="O174" s="7">
        <v>1</v>
      </c>
      <c r="P174" s="7">
        <v>0</v>
      </c>
      <c r="Q174" s="7" t="str">
        <f t="shared" si="4"/>
        <v>GAP</v>
      </c>
      <c r="R174" s="7" t="str">
        <f t="shared" si="5"/>
        <v>F</v>
      </c>
    </row>
    <row r="175" spans="1:18" ht="12.75" x14ac:dyDescent="0.2">
      <c r="A175" s="6" t="str">
        <f>B175&amp;"_"&amp;COUNTIF($B$2:B175,B175)</f>
        <v>Nordiques (Universel)_6</v>
      </c>
      <c r="B175" s="9" t="s">
        <v>69</v>
      </c>
      <c r="C175" s="9" t="s">
        <v>205</v>
      </c>
      <c r="D175" s="7">
        <v>140000</v>
      </c>
      <c r="E175" s="7">
        <v>1</v>
      </c>
      <c r="F175" s="7">
        <v>5</v>
      </c>
      <c r="G175" s="7">
        <v>5</v>
      </c>
      <c r="H175" s="8">
        <v>4</v>
      </c>
      <c r="I175" s="8" t="s">
        <v>110</v>
      </c>
      <c r="J175" s="8">
        <v>9</v>
      </c>
      <c r="K175" s="9" t="s">
        <v>206</v>
      </c>
      <c r="L175" s="7">
        <v>2</v>
      </c>
      <c r="M175" s="7">
        <v>2</v>
      </c>
      <c r="N175" s="7">
        <v>1</v>
      </c>
      <c r="O175" s="7">
        <v>0</v>
      </c>
      <c r="P175" s="7">
        <v>0</v>
      </c>
      <c r="Q175" s="7" t="str">
        <f t="shared" si="4"/>
        <v>F</v>
      </c>
      <c r="R175" s="7" t="str">
        <f t="shared" si="5"/>
        <v>GA</v>
      </c>
    </row>
    <row r="176" spans="1:18" ht="12.75" x14ac:dyDescent="0.2">
      <c r="A176" s="6" t="str">
        <f>B176&amp;"_"&amp;COUNTIF($B$2:B176,B176)</f>
        <v>Nurgle_1</v>
      </c>
      <c r="B176" s="9" t="s">
        <v>70</v>
      </c>
      <c r="C176" s="9" t="s">
        <v>207</v>
      </c>
      <c r="D176" s="7">
        <v>115000</v>
      </c>
      <c r="E176" s="7">
        <v>4</v>
      </c>
      <c r="F176" s="7">
        <v>4</v>
      </c>
      <c r="G176" s="7">
        <v>4</v>
      </c>
      <c r="H176" s="8">
        <v>4</v>
      </c>
      <c r="I176" s="8">
        <v>6</v>
      </c>
      <c r="J176" s="8">
        <v>10</v>
      </c>
      <c r="K176" s="9" t="s">
        <v>208</v>
      </c>
      <c r="L176" s="7">
        <v>1</v>
      </c>
      <c r="M176" s="7">
        <v>2</v>
      </c>
      <c r="N176" s="7">
        <v>1</v>
      </c>
      <c r="O176" s="7">
        <v>0</v>
      </c>
      <c r="P176" s="7">
        <v>1</v>
      </c>
      <c r="Q176" s="7" t="str">
        <f t="shared" si="4"/>
        <v>GFM</v>
      </c>
      <c r="R176" s="7" t="str">
        <f t="shared" si="5"/>
        <v>A</v>
      </c>
    </row>
    <row r="177" spans="1:18" ht="12.75" x14ac:dyDescent="0.2">
      <c r="A177" s="6" t="str">
        <f>B177&amp;"_"&amp;COUNTIF($B$2:B177,B177)</f>
        <v>Nurgle_2</v>
      </c>
      <c r="B177" s="9" t="s">
        <v>70</v>
      </c>
      <c r="C177" s="9" t="s">
        <v>209</v>
      </c>
      <c r="D177" s="7">
        <v>75000</v>
      </c>
      <c r="E177" s="7">
        <v>4</v>
      </c>
      <c r="F177" s="7">
        <v>6</v>
      </c>
      <c r="G177" s="7">
        <v>3</v>
      </c>
      <c r="H177" s="8">
        <v>3</v>
      </c>
      <c r="I177" s="8">
        <v>4</v>
      </c>
      <c r="J177" s="8">
        <v>9</v>
      </c>
      <c r="K177" s="9" t="s">
        <v>210</v>
      </c>
      <c r="L177" s="7">
        <v>1</v>
      </c>
      <c r="M177" s="7">
        <v>2</v>
      </c>
      <c r="N177" s="7">
        <v>1</v>
      </c>
      <c r="O177" s="7">
        <v>2</v>
      </c>
      <c r="P177" s="7">
        <v>1</v>
      </c>
      <c r="Q177" s="7" t="str">
        <f t="shared" si="4"/>
        <v>GFM</v>
      </c>
      <c r="R177" s="7" t="str">
        <f t="shared" si="5"/>
        <v>AP</v>
      </c>
    </row>
    <row r="178" spans="1:18" ht="12.75" x14ac:dyDescent="0.2">
      <c r="A178" s="6" t="str">
        <f>B178&amp;"_"&amp;COUNTIF($B$2:B178,B178)</f>
        <v>Nurgle_3</v>
      </c>
      <c r="B178" s="9" t="s">
        <v>70</v>
      </c>
      <c r="C178" s="9" t="s">
        <v>211</v>
      </c>
      <c r="D178" s="7">
        <v>140000</v>
      </c>
      <c r="E178" s="7">
        <v>1</v>
      </c>
      <c r="F178" s="7">
        <v>4</v>
      </c>
      <c r="G178" s="7">
        <v>5</v>
      </c>
      <c r="H178" s="8">
        <v>5</v>
      </c>
      <c r="I178" s="8" t="s">
        <v>110</v>
      </c>
      <c r="J178" s="8">
        <v>10</v>
      </c>
      <c r="K178" s="9" t="s">
        <v>212</v>
      </c>
      <c r="L178" s="7">
        <v>2</v>
      </c>
      <c r="M178" s="7">
        <v>2</v>
      </c>
      <c r="N178" s="7">
        <v>1</v>
      </c>
      <c r="O178" s="7">
        <v>0</v>
      </c>
      <c r="P178" s="7">
        <v>2</v>
      </c>
      <c r="Q178" s="7" t="str">
        <f t="shared" si="4"/>
        <v>F</v>
      </c>
      <c r="R178" s="7" t="str">
        <f t="shared" si="5"/>
        <v>GAM</v>
      </c>
    </row>
    <row r="179" spans="1:18" ht="12.75" x14ac:dyDescent="0.2">
      <c r="A179" s="6" t="str">
        <f>B179&amp;"_"&amp;COUNTIF($B$2:B179,B179)</f>
        <v>Nurgle_4</v>
      </c>
      <c r="B179" s="9" t="s">
        <v>70</v>
      </c>
      <c r="C179" s="9" t="s">
        <v>749</v>
      </c>
      <c r="D179" s="7">
        <v>35000</v>
      </c>
      <c r="E179" s="7">
        <v>12</v>
      </c>
      <c r="F179" s="7">
        <v>5</v>
      </c>
      <c r="G179" s="7">
        <v>3</v>
      </c>
      <c r="H179" s="8">
        <v>4</v>
      </c>
      <c r="I179" s="8">
        <v>6</v>
      </c>
      <c r="J179" s="8">
        <v>9</v>
      </c>
      <c r="K179" s="9" t="s">
        <v>213</v>
      </c>
      <c r="L179" s="7">
        <v>1</v>
      </c>
      <c r="M179" s="7">
        <v>2</v>
      </c>
      <c r="N179" s="7">
        <v>2</v>
      </c>
      <c r="O179" s="7">
        <v>0</v>
      </c>
      <c r="P179" s="7">
        <v>1</v>
      </c>
      <c r="Q179" s="7" t="str">
        <f t="shared" si="4"/>
        <v>GM</v>
      </c>
      <c r="R179" s="7" t="str">
        <f t="shared" si="5"/>
        <v>AF</v>
      </c>
    </row>
    <row r="180" spans="1:18" ht="12.75" x14ac:dyDescent="0.2">
      <c r="A180" s="6" t="str">
        <f>B180&amp;"_"&amp;COUNTIF($B$2:B180,B180)</f>
        <v>Ogres_1</v>
      </c>
      <c r="B180" s="9" t="s">
        <v>71</v>
      </c>
      <c r="C180" s="9" t="s">
        <v>750</v>
      </c>
      <c r="D180" s="7">
        <v>15000</v>
      </c>
      <c r="E180" s="7">
        <v>16</v>
      </c>
      <c r="F180" s="7">
        <v>5</v>
      </c>
      <c r="G180" s="7">
        <v>1</v>
      </c>
      <c r="H180" s="8">
        <v>3</v>
      </c>
      <c r="I180" s="8">
        <v>5</v>
      </c>
      <c r="J180" s="8">
        <v>6</v>
      </c>
      <c r="K180" s="9" t="s">
        <v>214</v>
      </c>
      <c r="L180" s="7">
        <v>2</v>
      </c>
      <c r="M180" s="7">
        <v>1</v>
      </c>
      <c r="N180" s="7">
        <v>0</v>
      </c>
      <c r="O180" s="7">
        <v>0</v>
      </c>
      <c r="P180" s="7">
        <v>0</v>
      </c>
      <c r="Q180" s="7" t="str">
        <f t="shared" si="4"/>
        <v>A</v>
      </c>
      <c r="R180" s="7" t="str">
        <f t="shared" si="5"/>
        <v>G</v>
      </c>
    </row>
    <row r="181" spans="1:18" ht="12.75" x14ac:dyDescent="0.2">
      <c r="A181" s="6" t="str">
        <f>B181&amp;"_"&amp;COUNTIF($B$2:B181,B181)</f>
        <v>Ogres_2</v>
      </c>
      <c r="B181" s="9" t="s">
        <v>71</v>
      </c>
      <c r="C181" s="9" t="s">
        <v>215</v>
      </c>
      <c r="D181" s="7">
        <v>140000</v>
      </c>
      <c r="E181" s="7">
        <v>5</v>
      </c>
      <c r="F181" s="7">
        <v>5</v>
      </c>
      <c r="G181" s="7">
        <v>5</v>
      </c>
      <c r="H181" s="8">
        <v>4</v>
      </c>
      <c r="I181" s="8">
        <v>5</v>
      </c>
      <c r="J181" s="8">
        <v>10</v>
      </c>
      <c r="K181" s="9" t="s">
        <v>216</v>
      </c>
      <c r="L181" s="7">
        <v>2</v>
      </c>
      <c r="M181" s="7">
        <v>2</v>
      </c>
      <c r="N181" s="7">
        <v>1</v>
      </c>
      <c r="O181" s="7">
        <v>2</v>
      </c>
      <c r="P181" s="7">
        <v>0</v>
      </c>
      <c r="Q181" s="7" t="str">
        <f t="shared" si="4"/>
        <v>F</v>
      </c>
      <c r="R181" s="7" t="str">
        <f t="shared" si="5"/>
        <v>GAP</v>
      </c>
    </row>
    <row r="182" spans="1:18" ht="12.75" x14ac:dyDescent="0.2">
      <c r="A182" s="6" t="str">
        <f>B182&amp;"_"&amp;COUNTIF($B$2:B182,B182)</f>
        <v>Ogres_3</v>
      </c>
      <c r="B182" s="9" t="s">
        <v>71</v>
      </c>
      <c r="C182" s="9" t="s">
        <v>217</v>
      </c>
      <c r="D182" s="7">
        <v>145000</v>
      </c>
      <c r="E182" s="7">
        <v>1</v>
      </c>
      <c r="F182" s="7">
        <v>5</v>
      </c>
      <c r="G182" s="7">
        <v>5</v>
      </c>
      <c r="H182" s="8">
        <v>4</v>
      </c>
      <c r="I182" s="8">
        <v>4</v>
      </c>
      <c r="J182" s="8">
        <v>10</v>
      </c>
      <c r="K182" s="9" t="s">
        <v>218</v>
      </c>
      <c r="L182" s="7">
        <v>2</v>
      </c>
      <c r="M182" s="7">
        <v>2</v>
      </c>
      <c r="N182" s="7">
        <v>1</v>
      </c>
      <c r="O182" s="7">
        <v>1</v>
      </c>
      <c r="P182" s="7">
        <v>0</v>
      </c>
      <c r="Q182" s="7" t="str">
        <f t="shared" si="4"/>
        <v>FP</v>
      </c>
      <c r="R182" s="7" t="str">
        <f t="shared" si="5"/>
        <v>GA</v>
      </c>
    </row>
    <row r="183" spans="1:18" ht="12.75" x14ac:dyDescent="0.2">
      <c r="A183" s="6" t="str">
        <f>B183&amp;"_"&amp;COUNTIF($B$2:B183,B183)</f>
        <v>Alliance du Vieux Monde_1</v>
      </c>
      <c r="B183" s="9" t="s">
        <v>73</v>
      </c>
      <c r="C183" s="9" t="s">
        <v>158</v>
      </c>
      <c r="D183" s="7">
        <v>120000</v>
      </c>
      <c r="E183" s="7">
        <v>1</v>
      </c>
      <c r="F183" s="7">
        <v>2</v>
      </c>
      <c r="G183" s="7">
        <v>6</v>
      </c>
      <c r="H183" s="8">
        <v>5</v>
      </c>
      <c r="I183" s="8">
        <v>5</v>
      </c>
      <c r="J183" s="8">
        <v>11</v>
      </c>
      <c r="K183" s="9" t="s">
        <v>219</v>
      </c>
      <c r="L183" s="7">
        <v>2</v>
      </c>
      <c r="M183" s="7">
        <v>2</v>
      </c>
      <c r="N183" s="7">
        <v>1</v>
      </c>
      <c r="O183" s="7">
        <v>2</v>
      </c>
      <c r="P183" s="7">
        <v>0</v>
      </c>
      <c r="Q183" s="7" t="str">
        <f t="shared" si="4"/>
        <v>F</v>
      </c>
      <c r="R183" s="7" t="str">
        <f t="shared" si="5"/>
        <v>GAP</v>
      </c>
    </row>
    <row r="184" spans="1:18" ht="12.75" x14ac:dyDescent="0.2">
      <c r="A184" s="6" t="str">
        <f>B184&amp;"_"&amp;COUNTIF($B$2:B184,B184)</f>
        <v>Alliance du Vieux Monde_2</v>
      </c>
      <c r="B184" s="9" t="s">
        <v>73</v>
      </c>
      <c r="C184" s="9" t="s">
        <v>167</v>
      </c>
      <c r="D184" s="7">
        <v>140000</v>
      </c>
      <c r="E184" s="7">
        <v>1</v>
      </c>
      <c r="F184" s="7">
        <v>5</v>
      </c>
      <c r="G184" s="7">
        <v>5</v>
      </c>
      <c r="H184" s="8">
        <v>4</v>
      </c>
      <c r="I184" s="8">
        <v>5</v>
      </c>
      <c r="J184" s="8">
        <v>10</v>
      </c>
      <c r="K184" s="9" t="s">
        <v>105</v>
      </c>
      <c r="L184" s="7">
        <v>2</v>
      </c>
      <c r="M184" s="7">
        <v>2</v>
      </c>
      <c r="N184" s="7">
        <v>1</v>
      </c>
      <c r="O184" s="7">
        <v>0</v>
      </c>
      <c r="P184" s="7">
        <v>0</v>
      </c>
      <c r="Q184" s="7" t="str">
        <f t="shared" si="4"/>
        <v>F</v>
      </c>
      <c r="R184" s="7" t="str">
        <f t="shared" si="5"/>
        <v>GA</v>
      </c>
    </row>
    <row r="185" spans="1:18" ht="12.75" x14ac:dyDescent="0.2">
      <c r="A185" s="6" t="str">
        <f>B185&amp;"_"&amp;COUNTIF($B$2:B185,B185)</f>
        <v>Alliance du Vieux Monde_3</v>
      </c>
      <c r="B185" s="9" t="s">
        <v>73</v>
      </c>
      <c r="C185" s="9" t="s">
        <v>220</v>
      </c>
      <c r="D185" s="7">
        <v>80000</v>
      </c>
      <c r="E185" s="7">
        <v>1</v>
      </c>
      <c r="F185" s="7">
        <v>5</v>
      </c>
      <c r="G185" s="7">
        <v>3</v>
      </c>
      <c r="H185" s="8">
        <v>3</v>
      </c>
      <c r="I185" s="8">
        <v>4</v>
      </c>
      <c r="J185" s="8">
        <v>10</v>
      </c>
      <c r="K185" s="9" t="s">
        <v>221</v>
      </c>
      <c r="L185" s="7">
        <v>1</v>
      </c>
      <c r="M185" s="7">
        <v>2</v>
      </c>
      <c r="N185" s="7">
        <v>1</v>
      </c>
      <c r="O185" s="7">
        <v>0</v>
      </c>
      <c r="P185" s="7">
        <v>0</v>
      </c>
      <c r="Q185" s="7" t="str">
        <f t="shared" si="4"/>
        <v>GF</v>
      </c>
      <c r="R185" s="7" t="str">
        <f t="shared" si="5"/>
        <v>A</v>
      </c>
    </row>
    <row r="186" spans="1:18" ht="12.75" x14ac:dyDescent="0.2">
      <c r="A186" s="6" t="str">
        <f>B186&amp;"_"&amp;COUNTIF($B$2:B186,B186)</f>
        <v>Alliance du Vieux Monde_4</v>
      </c>
      <c r="B186" s="9" t="s">
        <v>73</v>
      </c>
      <c r="C186" s="9" t="s">
        <v>222</v>
      </c>
      <c r="D186" s="7">
        <v>75000</v>
      </c>
      <c r="E186" s="7">
        <v>2</v>
      </c>
      <c r="F186" s="7">
        <v>4</v>
      </c>
      <c r="G186" s="7">
        <v>3</v>
      </c>
      <c r="H186" s="8">
        <v>4</v>
      </c>
      <c r="I186" s="8">
        <v>5</v>
      </c>
      <c r="J186" s="8">
        <v>10</v>
      </c>
      <c r="K186" s="9" t="s">
        <v>223</v>
      </c>
      <c r="L186" s="7">
        <v>1</v>
      </c>
      <c r="M186" s="7">
        <v>2</v>
      </c>
      <c r="N186" s="7">
        <v>1</v>
      </c>
      <c r="O186" s="7">
        <v>0</v>
      </c>
      <c r="P186" s="7">
        <v>0</v>
      </c>
      <c r="Q186" s="7" t="str">
        <f t="shared" si="4"/>
        <v>GF</v>
      </c>
      <c r="R186" s="7" t="str">
        <f t="shared" si="5"/>
        <v>A</v>
      </c>
    </row>
    <row r="187" spans="1:18" ht="12.75" x14ac:dyDescent="0.2">
      <c r="A187" s="6" t="str">
        <f>B187&amp;"_"&amp;COUNTIF($B$2:B187,B187)</f>
        <v>Alliance du Vieux Monde_5</v>
      </c>
      <c r="B187" s="9" t="s">
        <v>73</v>
      </c>
      <c r="C187" s="9" t="s">
        <v>224</v>
      </c>
      <c r="D187" s="7">
        <v>85000</v>
      </c>
      <c r="E187" s="7">
        <v>1</v>
      </c>
      <c r="F187" s="7">
        <v>6</v>
      </c>
      <c r="G187" s="7">
        <v>3</v>
      </c>
      <c r="H187" s="8">
        <v>3</v>
      </c>
      <c r="I187" s="8">
        <v>4</v>
      </c>
      <c r="J187" s="8">
        <v>9</v>
      </c>
      <c r="K187" s="9" t="s">
        <v>225</v>
      </c>
      <c r="L187" s="7">
        <v>1</v>
      </c>
      <c r="M187" s="7">
        <v>2</v>
      </c>
      <c r="N187" s="7">
        <v>2</v>
      </c>
      <c r="O187" s="7">
        <v>1</v>
      </c>
      <c r="P187" s="7">
        <v>0</v>
      </c>
      <c r="Q187" s="7" t="str">
        <f t="shared" si="4"/>
        <v>GP</v>
      </c>
      <c r="R187" s="7" t="str">
        <f t="shared" si="5"/>
        <v>AF</v>
      </c>
    </row>
    <row r="188" spans="1:18" ht="12.75" x14ac:dyDescent="0.2">
      <c r="A188" s="6" t="str">
        <f>B188&amp;"_"&amp;COUNTIF($B$2:B188,B188)</f>
        <v>Alliance du Vieux Monde_6</v>
      </c>
      <c r="B188" s="9" t="s">
        <v>73</v>
      </c>
      <c r="C188" s="9" t="s">
        <v>226</v>
      </c>
      <c r="D188" s="7">
        <v>95000</v>
      </c>
      <c r="E188" s="7">
        <v>1</v>
      </c>
      <c r="F188" s="7">
        <v>5</v>
      </c>
      <c r="G188" s="7">
        <v>3</v>
      </c>
      <c r="H188" s="8">
        <v>4</v>
      </c>
      <c r="I188" s="8" t="s">
        <v>110</v>
      </c>
      <c r="J188" s="8">
        <v>9</v>
      </c>
      <c r="K188" s="9" t="s">
        <v>227</v>
      </c>
      <c r="L188" s="7">
        <v>1</v>
      </c>
      <c r="M188" s="7">
        <v>2</v>
      </c>
      <c r="N188" s="7">
        <v>1</v>
      </c>
      <c r="O188" s="7">
        <v>0</v>
      </c>
      <c r="P188" s="7">
        <v>0</v>
      </c>
      <c r="Q188" s="7" t="str">
        <f t="shared" si="4"/>
        <v>GF</v>
      </c>
      <c r="R188" s="7" t="str">
        <f t="shared" si="5"/>
        <v>A</v>
      </c>
    </row>
    <row r="189" spans="1:18" ht="12.75" x14ac:dyDescent="0.2">
      <c r="A189" s="6" t="str">
        <f>B189&amp;"_"&amp;COUNTIF($B$2:B189,B189)</f>
        <v>Alliance du Vieux Monde_7</v>
      </c>
      <c r="B189" s="9" t="s">
        <v>73</v>
      </c>
      <c r="C189" s="9" t="s">
        <v>228</v>
      </c>
      <c r="D189" s="7">
        <v>30000</v>
      </c>
      <c r="E189" s="7">
        <v>2</v>
      </c>
      <c r="F189" s="7">
        <v>5</v>
      </c>
      <c r="G189" s="7">
        <v>2</v>
      </c>
      <c r="H189" s="8">
        <v>3</v>
      </c>
      <c r="I189" s="8">
        <v>4</v>
      </c>
      <c r="J189" s="8">
        <v>7</v>
      </c>
      <c r="K189" s="9" t="s">
        <v>229</v>
      </c>
      <c r="L189" s="7">
        <v>2</v>
      </c>
      <c r="M189" s="7">
        <v>1</v>
      </c>
      <c r="N189" s="7">
        <v>2</v>
      </c>
      <c r="O189" s="7">
        <v>0</v>
      </c>
      <c r="P189" s="7">
        <v>0</v>
      </c>
      <c r="Q189" s="7" t="str">
        <f t="shared" si="4"/>
        <v>A</v>
      </c>
      <c r="R189" s="7" t="str">
        <f t="shared" si="5"/>
        <v>GF</v>
      </c>
    </row>
    <row r="190" spans="1:18" ht="12.75" x14ac:dyDescent="0.2">
      <c r="A190" s="6" t="str">
        <f>B190&amp;"_"&amp;COUNTIF($B$2:B190,B190)</f>
        <v>Alliance du Vieux Monde_8</v>
      </c>
      <c r="B190" s="9" t="s">
        <v>73</v>
      </c>
      <c r="C190" s="9" t="s">
        <v>230</v>
      </c>
      <c r="D190" s="7">
        <v>90000</v>
      </c>
      <c r="E190" s="7">
        <v>1</v>
      </c>
      <c r="F190" s="7">
        <v>7</v>
      </c>
      <c r="G190" s="7">
        <v>3</v>
      </c>
      <c r="H190" s="8">
        <v>3</v>
      </c>
      <c r="I190" s="8">
        <v>4</v>
      </c>
      <c r="J190" s="8">
        <v>9</v>
      </c>
      <c r="K190" s="9" t="s">
        <v>231</v>
      </c>
      <c r="L190" s="7">
        <v>1</v>
      </c>
      <c r="M190" s="7">
        <v>2</v>
      </c>
      <c r="N190" s="7">
        <v>1</v>
      </c>
      <c r="O190" s="7">
        <v>0</v>
      </c>
      <c r="P190" s="7">
        <v>0</v>
      </c>
      <c r="Q190" s="7" t="str">
        <f t="shared" si="4"/>
        <v>GF</v>
      </c>
      <c r="R190" s="7" t="str">
        <f t="shared" si="5"/>
        <v>A</v>
      </c>
    </row>
    <row r="191" spans="1:18" ht="12.75" x14ac:dyDescent="0.2">
      <c r="A191" s="6" t="str">
        <f>B191&amp;"_"&amp;COUNTIF($B$2:B191,B191)</f>
        <v>Alliance du Vieux Monde_9</v>
      </c>
      <c r="B191" s="9" t="s">
        <v>73</v>
      </c>
      <c r="C191" s="9" t="s">
        <v>232</v>
      </c>
      <c r="D191" s="7">
        <v>65000</v>
      </c>
      <c r="E191" s="7">
        <v>1</v>
      </c>
      <c r="F191" s="7">
        <v>8</v>
      </c>
      <c r="G191" s="7">
        <v>2</v>
      </c>
      <c r="H191" s="8">
        <v>3</v>
      </c>
      <c r="I191" s="8">
        <v>5</v>
      </c>
      <c r="J191" s="8">
        <v>8</v>
      </c>
      <c r="K191" s="9" t="s">
        <v>233</v>
      </c>
      <c r="L191" s="7">
        <v>1</v>
      </c>
      <c r="M191" s="7">
        <v>1</v>
      </c>
      <c r="N191" s="7">
        <v>2</v>
      </c>
      <c r="O191" s="7">
        <v>0</v>
      </c>
      <c r="P191" s="7">
        <v>0</v>
      </c>
      <c r="Q191" s="7" t="str">
        <f t="shared" si="4"/>
        <v>GA</v>
      </c>
      <c r="R191" s="7" t="str">
        <f t="shared" si="5"/>
        <v>F</v>
      </c>
    </row>
    <row r="192" spans="1:18" ht="12.75" x14ac:dyDescent="0.2">
      <c r="A192" s="6" t="str">
        <f>B192&amp;"_"&amp;COUNTIF($B$2:B192,B192)</f>
        <v>Alliance du Vieux Monde_10</v>
      </c>
      <c r="B192" s="9" t="s">
        <v>73</v>
      </c>
      <c r="C192" s="9" t="s">
        <v>751</v>
      </c>
      <c r="D192" s="7">
        <v>50000</v>
      </c>
      <c r="E192" s="7">
        <v>12</v>
      </c>
      <c r="F192" s="7">
        <v>6</v>
      </c>
      <c r="G192" s="7">
        <v>3</v>
      </c>
      <c r="H192" s="8">
        <v>3</v>
      </c>
      <c r="I192" s="8">
        <v>4</v>
      </c>
      <c r="J192" s="8">
        <v>9</v>
      </c>
      <c r="K192" s="9"/>
      <c r="L192" s="7">
        <v>1</v>
      </c>
      <c r="M192" s="7">
        <v>2</v>
      </c>
      <c r="N192" s="7">
        <v>2</v>
      </c>
      <c r="O192" s="7">
        <v>0</v>
      </c>
      <c r="P192" s="7">
        <v>0</v>
      </c>
      <c r="Q192" s="7" t="str">
        <f t="shared" si="4"/>
        <v>G</v>
      </c>
      <c r="R192" s="7" t="str">
        <f t="shared" si="5"/>
        <v>AF</v>
      </c>
    </row>
    <row r="193" spans="1:18" ht="12.75" x14ac:dyDescent="0.2">
      <c r="A193" s="6" t="str">
        <f>B193&amp;"_"&amp;COUNTIF($B$2:B193,B193)</f>
        <v>Alliance du Vieux Monde_11</v>
      </c>
      <c r="B193" s="9" t="s">
        <v>73</v>
      </c>
      <c r="C193" s="9" t="s">
        <v>234</v>
      </c>
      <c r="D193" s="7">
        <v>80000</v>
      </c>
      <c r="E193" s="7">
        <v>1</v>
      </c>
      <c r="F193" s="7">
        <v>6</v>
      </c>
      <c r="G193" s="7">
        <v>3</v>
      </c>
      <c r="H193" s="8">
        <v>3</v>
      </c>
      <c r="I193" s="8">
        <v>3</v>
      </c>
      <c r="J193" s="8">
        <v>9</v>
      </c>
      <c r="K193" s="9" t="s">
        <v>235</v>
      </c>
      <c r="L193" s="7">
        <v>1</v>
      </c>
      <c r="M193" s="7">
        <v>2</v>
      </c>
      <c r="N193" s="7">
        <v>2</v>
      </c>
      <c r="O193" s="7">
        <v>1</v>
      </c>
      <c r="P193" s="7">
        <v>0</v>
      </c>
      <c r="Q193" s="7" t="str">
        <f t="shared" si="4"/>
        <v>GP</v>
      </c>
      <c r="R193" s="7" t="str">
        <f t="shared" si="5"/>
        <v>AF</v>
      </c>
    </row>
    <row r="194" spans="1:18" ht="12.75" x14ac:dyDescent="0.2">
      <c r="A194" s="6" t="str">
        <f>B194&amp;"_"&amp;COUNTIF($B$2:B194,B194)</f>
        <v>Orques_1</v>
      </c>
      <c r="B194" s="9" t="s">
        <v>74</v>
      </c>
      <c r="C194" s="9" t="s">
        <v>236</v>
      </c>
      <c r="D194" s="7">
        <v>90000</v>
      </c>
      <c r="E194" s="7">
        <v>4</v>
      </c>
      <c r="F194" s="7">
        <v>5</v>
      </c>
      <c r="G194" s="7">
        <v>4</v>
      </c>
      <c r="H194" s="8">
        <v>4</v>
      </c>
      <c r="I194" s="8" t="s">
        <v>110</v>
      </c>
      <c r="J194" s="8">
        <v>10</v>
      </c>
      <c r="K194" s="9" t="s">
        <v>237</v>
      </c>
      <c r="L194" s="7">
        <v>1</v>
      </c>
      <c r="M194" s="7">
        <v>2</v>
      </c>
      <c r="N194" s="7">
        <v>1</v>
      </c>
      <c r="O194" s="7">
        <v>0</v>
      </c>
      <c r="P194" s="7">
        <v>0</v>
      </c>
      <c r="Q194" s="7" t="str">
        <f t="shared" si="4"/>
        <v>GF</v>
      </c>
      <c r="R194" s="7" t="str">
        <f t="shared" si="5"/>
        <v>A</v>
      </c>
    </row>
    <row r="195" spans="1:18" ht="12.75" x14ac:dyDescent="0.2">
      <c r="A195" s="6" t="str">
        <f>B195&amp;"_"&amp;COUNTIF($B$2:B195,B195)</f>
        <v>Orques_2</v>
      </c>
      <c r="B195" s="9" t="s">
        <v>74</v>
      </c>
      <c r="C195" s="9" t="s">
        <v>695</v>
      </c>
      <c r="D195" s="7">
        <v>80000</v>
      </c>
      <c r="E195" s="7">
        <v>4</v>
      </c>
      <c r="F195" s="7">
        <v>6</v>
      </c>
      <c r="G195" s="7">
        <v>3</v>
      </c>
      <c r="H195" s="8">
        <v>3</v>
      </c>
      <c r="I195" s="8">
        <v>4</v>
      </c>
      <c r="J195" s="8">
        <v>10</v>
      </c>
      <c r="K195" s="9" t="s">
        <v>238</v>
      </c>
      <c r="L195" s="7">
        <v>1</v>
      </c>
      <c r="M195" s="7">
        <v>2</v>
      </c>
      <c r="N195" s="7">
        <v>1</v>
      </c>
      <c r="O195" s="7">
        <v>2</v>
      </c>
      <c r="P195" s="7">
        <v>0</v>
      </c>
      <c r="Q195" s="7" t="str">
        <f t="shared" ref="Q195:Q246" si="6">_xlfn.CONCAT(_xlfn.CONCAT(_xlfn.CONCAT(_xlfn.CONCAT(IF(L195 = 1, "G", ""), IF(M195 = 1, "A", "")), IF(N195 = 1, "F", "")),IF(O195 = 1, "P", "")),IF(P195 = 1, "M", ""))</f>
        <v>GF</v>
      </c>
      <c r="R195" s="7" t="str">
        <f t="shared" ref="R195:R246" si="7">_xlfn.CONCAT(_xlfn.CONCAT(_xlfn.CONCAT(_xlfn.CONCAT(IF(L195 = 2, "G", ""), IF(M195 = 2, "A", "")), IF(N195 = 2, "F", "")),IF(O195 = 2, "P", "")),IF(P195 = 2, "M", ""))</f>
        <v>AP</v>
      </c>
    </row>
    <row r="196" spans="1:18" ht="12.75" x14ac:dyDescent="0.2">
      <c r="A196" s="6" t="str">
        <f>B196&amp;"_"&amp;COUNTIF($B$2:B196,B196)</f>
        <v>Orques_3</v>
      </c>
      <c r="B196" s="9" t="s">
        <v>74</v>
      </c>
      <c r="C196" s="9" t="s">
        <v>239</v>
      </c>
      <c r="D196" s="7">
        <v>40000</v>
      </c>
      <c r="E196" s="7">
        <v>4</v>
      </c>
      <c r="F196" s="7">
        <v>6</v>
      </c>
      <c r="G196" s="7">
        <v>2</v>
      </c>
      <c r="H196" s="8">
        <v>3</v>
      </c>
      <c r="I196" s="8">
        <v>4</v>
      </c>
      <c r="J196" s="8">
        <v>8</v>
      </c>
      <c r="K196" s="9" t="s">
        <v>151</v>
      </c>
      <c r="L196" s="7">
        <v>2</v>
      </c>
      <c r="M196" s="7">
        <v>1</v>
      </c>
      <c r="N196" s="7">
        <v>2</v>
      </c>
      <c r="O196" s="7">
        <v>0</v>
      </c>
      <c r="P196" s="7">
        <v>0</v>
      </c>
      <c r="Q196" s="7" t="str">
        <f t="shared" si="6"/>
        <v>A</v>
      </c>
      <c r="R196" s="7" t="str">
        <f t="shared" si="7"/>
        <v>GF</v>
      </c>
    </row>
    <row r="197" spans="1:18" ht="12.75" x14ac:dyDescent="0.2">
      <c r="A197" s="6" t="str">
        <f>B197&amp;"_"&amp;COUNTIF($B$2:B197,B197)</f>
        <v>Orques_4</v>
      </c>
      <c r="B197" s="9" t="s">
        <v>74</v>
      </c>
      <c r="C197" s="9" t="s">
        <v>752</v>
      </c>
      <c r="D197" s="7">
        <v>50000</v>
      </c>
      <c r="E197" s="7">
        <v>16</v>
      </c>
      <c r="F197" s="7">
        <v>5</v>
      </c>
      <c r="G197" s="7">
        <v>3</v>
      </c>
      <c r="H197" s="8">
        <v>3</v>
      </c>
      <c r="I197" s="8">
        <v>4</v>
      </c>
      <c r="J197" s="8">
        <v>10</v>
      </c>
      <c r="K197" s="9" t="s">
        <v>240</v>
      </c>
      <c r="L197" s="7">
        <v>1</v>
      </c>
      <c r="M197" s="7">
        <v>2</v>
      </c>
      <c r="N197" s="7">
        <v>2</v>
      </c>
      <c r="O197" s="7">
        <v>0</v>
      </c>
      <c r="P197" s="7">
        <v>0</v>
      </c>
      <c r="Q197" s="7" t="str">
        <f t="shared" si="6"/>
        <v>G</v>
      </c>
      <c r="R197" s="7" t="str">
        <f t="shared" si="7"/>
        <v>AF</v>
      </c>
    </row>
    <row r="198" spans="1:18" ht="12.75" x14ac:dyDescent="0.2">
      <c r="A198" s="6" t="str">
        <f>B198&amp;"_"&amp;COUNTIF($B$2:B198,B198)</f>
        <v>Orques_5</v>
      </c>
      <c r="B198" s="9" t="s">
        <v>74</v>
      </c>
      <c r="C198" s="9" t="s">
        <v>696</v>
      </c>
      <c r="D198" s="7">
        <v>65000</v>
      </c>
      <c r="E198" s="7">
        <v>2</v>
      </c>
      <c r="F198" s="7">
        <v>5</v>
      </c>
      <c r="G198" s="7">
        <v>3</v>
      </c>
      <c r="H198" s="8">
        <v>3</v>
      </c>
      <c r="I198" s="8">
        <v>3</v>
      </c>
      <c r="J198" s="8">
        <v>9</v>
      </c>
      <c r="K198" s="9" t="s">
        <v>241</v>
      </c>
      <c r="L198" s="7">
        <v>1</v>
      </c>
      <c r="M198" s="7">
        <v>2</v>
      </c>
      <c r="N198" s="7">
        <v>2</v>
      </c>
      <c r="O198" s="7">
        <v>1</v>
      </c>
      <c r="P198" s="7">
        <v>0</v>
      </c>
      <c r="Q198" s="7" t="str">
        <f t="shared" si="6"/>
        <v>GP</v>
      </c>
      <c r="R198" s="7" t="str">
        <f t="shared" si="7"/>
        <v>AF</v>
      </c>
    </row>
    <row r="199" spans="1:18" ht="12.75" x14ac:dyDescent="0.2">
      <c r="A199" s="6" t="str">
        <f>B199&amp;"_"&amp;COUNTIF($B$2:B199,B199)</f>
        <v>Orques_6</v>
      </c>
      <c r="B199" s="9" t="s">
        <v>74</v>
      </c>
      <c r="C199" s="9" t="s">
        <v>242</v>
      </c>
      <c r="D199" s="7">
        <v>115000</v>
      </c>
      <c r="E199" s="7">
        <v>1</v>
      </c>
      <c r="F199" s="7">
        <v>4</v>
      </c>
      <c r="G199" s="7">
        <v>5</v>
      </c>
      <c r="H199" s="8">
        <v>5</v>
      </c>
      <c r="I199" s="8">
        <v>5</v>
      </c>
      <c r="J199" s="8">
        <v>10</v>
      </c>
      <c r="K199" s="9" t="s">
        <v>107</v>
      </c>
      <c r="L199" s="7">
        <v>2</v>
      </c>
      <c r="M199" s="7">
        <v>2</v>
      </c>
      <c r="N199" s="7">
        <v>1</v>
      </c>
      <c r="O199" s="7">
        <v>2</v>
      </c>
      <c r="P199" s="7">
        <v>0</v>
      </c>
      <c r="Q199" s="7" t="str">
        <f t="shared" si="6"/>
        <v>F</v>
      </c>
      <c r="R199" s="7" t="str">
        <f t="shared" si="7"/>
        <v>GAP</v>
      </c>
    </row>
    <row r="200" spans="1:18" ht="12.75" x14ac:dyDescent="0.2">
      <c r="A200" s="6" t="str">
        <f>B200&amp;"_"&amp;COUNTIF($B$2:B200,B200)</f>
        <v>Morts-Vivants_1</v>
      </c>
      <c r="B200" s="9" t="s">
        <v>75</v>
      </c>
      <c r="C200" s="9" t="s">
        <v>191</v>
      </c>
      <c r="D200" s="7">
        <v>75000</v>
      </c>
      <c r="E200" s="7">
        <v>4</v>
      </c>
      <c r="F200" s="7">
        <v>7</v>
      </c>
      <c r="G200" s="7">
        <v>3</v>
      </c>
      <c r="H200" s="8">
        <v>3</v>
      </c>
      <c r="I200" s="8">
        <v>4</v>
      </c>
      <c r="J200" s="8">
        <v>8</v>
      </c>
      <c r="K200" s="9" t="s">
        <v>97</v>
      </c>
      <c r="L200" s="7">
        <v>1</v>
      </c>
      <c r="M200" s="7">
        <v>1</v>
      </c>
      <c r="N200" s="7">
        <v>2</v>
      </c>
      <c r="O200" s="7">
        <v>2</v>
      </c>
      <c r="P200" s="7">
        <v>0</v>
      </c>
      <c r="Q200" s="7" t="str">
        <f t="shared" si="6"/>
        <v>GA</v>
      </c>
      <c r="R200" s="7" t="str">
        <f t="shared" si="7"/>
        <v>FP</v>
      </c>
    </row>
    <row r="201" spans="1:18" ht="12.75" x14ac:dyDescent="0.2">
      <c r="A201" s="6" t="str">
        <f>B201&amp;"_"&amp;COUNTIF($B$2:B201,B201)</f>
        <v>Morts-Vivants_2</v>
      </c>
      <c r="B201" s="9" t="s">
        <v>75</v>
      </c>
      <c r="C201" s="9" t="s">
        <v>243</v>
      </c>
      <c r="D201" s="7">
        <v>125000</v>
      </c>
      <c r="E201" s="7">
        <v>2</v>
      </c>
      <c r="F201" s="7">
        <v>3</v>
      </c>
      <c r="G201" s="7">
        <v>5</v>
      </c>
      <c r="H201" s="8">
        <v>5</v>
      </c>
      <c r="I201" s="8" t="s">
        <v>110</v>
      </c>
      <c r="J201" s="8">
        <v>10</v>
      </c>
      <c r="K201" s="9" t="s">
        <v>244</v>
      </c>
      <c r="L201" s="7">
        <v>2</v>
      </c>
      <c r="M201" s="7">
        <v>2</v>
      </c>
      <c r="N201" s="7">
        <v>1</v>
      </c>
      <c r="O201" s="7">
        <v>0</v>
      </c>
      <c r="P201" s="7">
        <v>0</v>
      </c>
      <c r="Q201" s="7" t="str">
        <f t="shared" si="6"/>
        <v>F</v>
      </c>
      <c r="R201" s="7" t="str">
        <f t="shared" si="7"/>
        <v>GA</v>
      </c>
    </row>
    <row r="202" spans="1:18" ht="12.75" x14ac:dyDescent="0.2">
      <c r="A202" s="6" t="str">
        <f>B202&amp;"_"&amp;COUNTIF($B$2:B202,B202)</f>
        <v>Morts-Vivants_3</v>
      </c>
      <c r="B202" s="9" t="s">
        <v>75</v>
      </c>
      <c r="C202" s="9" t="s">
        <v>753</v>
      </c>
      <c r="D202" s="7">
        <v>40000</v>
      </c>
      <c r="E202" s="7">
        <v>12</v>
      </c>
      <c r="F202" s="7">
        <v>5</v>
      </c>
      <c r="G202" s="7">
        <v>3</v>
      </c>
      <c r="H202" s="8">
        <v>4</v>
      </c>
      <c r="I202" s="8">
        <v>6</v>
      </c>
      <c r="J202" s="8">
        <v>8</v>
      </c>
      <c r="K202" s="9" t="s">
        <v>245</v>
      </c>
      <c r="L202" s="7">
        <v>1</v>
      </c>
      <c r="M202" s="7">
        <v>2</v>
      </c>
      <c r="N202" s="7">
        <v>2</v>
      </c>
      <c r="O202" s="7">
        <v>0</v>
      </c>
      <c r="P202" s="7">
        <v>0</v>
      </c>
      <c r="Q202" s="7" t="str">
        <f t="shared" si="6"/>
        <v>G</v>
      </c>
      <c r="R202" s="7" t="str">
        <f t="shared" si="7"/>
        <v>AF</v>
      </c>
    </row>
    <row r="203" spans="1:18" ht="12.75" x14ac:dyDescent="0.2">
      <c r="A203" s="6" t="str">
        <f>B203&amp;"_"&amp;COUNTIF($B$2:B203,B203)</f>
        <v>Morts-Vivants_4</v>
      </c>
      <c r="B203" s="9" t="s">
        <v>75</v>
      </c>
      <c r="C203" s="9" t="s">
        <v>246</v>
      </c>
      <c r="D203" s="7">
        <v>90000</v>
      </c>
      <c r="E203" s="7">
        <v>2</v>
      </c>
      <c r="F203" s="7">
        <v>6</v>
      </c>
      <c r="G203" s="7">
        <v>3</v>
      </c>
      <c r="H203" s="8">
        <v>3</v>
      </c>
      <c r="I203" s="8">
        <v>5</v>
      </c>
      <c r="J203" s="8">
        <v>9</v>
      </c>
      <c r="K203" s="9" t="s">
        <v>247</v>
      </c>
      <c r="L203" s="7">
        <v>1</v>
      </c>
      <c r="M203" s="7">
        <v>2</v>
      </c>
      <c r="N203" s="7">
        <v>1</v>
      </c>
      <c r="O203" s="7">
        <v>2</v>
      </c>
      <c r="P203" s="7">
        <v>0</v>
      </c>
      <c r="Q203" s="7" t="str">
        <f t="shared" si="6"/>
        <v>GF</v>
      </c>
      <c r="R203" s="7" t="str">
        <f t="shared" si="7"/>
        <v>AP</v>
      </c>
    </row>
    <row r="204" spans="1:18" ht="12.75" x14ac:dyDescent="0.2">
      <c r="A204" s="6" t="str">
        <f>B204&amp;"_"&amp;COUNTIF($B$2:B204,B204)</f>
        <v>Morts-Vivants_5</v>
      </c>
      <c r="B204" s="9" t="s">
        <v>75</v>
      </c>
      <c r="C204" s="9" t="s">
        <v>747</v>
      </c>
      <c r="D204" s="7">
        <v>40000</v>
      </c>
      <c r="E204" s="7">
        <v>12</v>
      </c>
      <c r="F204" s="7">
        <v>4</v>
      </c>
      <c r="G204" s="7">
        <v>3</v>
      </c>
      <c r="H204" s="8">
        <v>4</v>
      </c>
      <c r="I204" s="8" t="s">
        <v>110</v>
      </c>
      <c r="J204" s="8">
        <v>9</v>
      </c>
      <c r="K204" s="9" t="s">
        <v>196</v>
      </c>
      <c r="L204" s="7">
        <v>1</v>
      </c>
      <c r="M204" s="7">
        <v>2</v>
      </c>
      <c r="N204" s="7">
        <v>2</v>
      </c>
      <c r="O204" s="7">
        <v>0</v>
      </c>
      <c r="P204" s="7">
        <v>0</v>
      </c>
      <c r="Q204" s="7" t="str">
        <f t="shared" si="6"/>
        <v>G</v>
      </c>
      <c r="R204" s="7" t="str">
        <f t="shared" si="7"/>
        <v>AF</v>
      </c>
    </row>
    <row r="205" spans="1:18" ht="12.75" x14ac:dyDescent="0.2">
      <c r="A205" s="6" t="str">
        <f>B205&amp;"_"&amp;COUNTIF($B$2:B205,B205)</f>
        <v>Skavens_1</v>
      </c>
      <c r="B205" s="9" t="s">
        <v>76</v>
      </c>
      <c r="C205" s="9" t="s">
        <v>270</v>
      </c>
      <c r="D205" s="7">
        <v>90000</v>
      </c>
      <c r="E205" s="7">
        <v>2</v>
      </c>
      <c r="F205" s="7">
        <v>7</v>
      </c>
      <c r="G205" s="7">
        <v>3</v>
      </c>
      <c r="H205" s="8">
        <v>3</v>
      </c>
      <c r="I205" s="8">
        <v>5</v>
      </c>
      <c r="J205" s="8">
        <v>9</v>
      </c>
      <c r="K205" s="9" t="s">
        <v>133</v>
      </c>
      <c r="L205" s="7">
        <v>1</v>
      </c>
      <c r="M205" s="7">
        <v>2</v>
      </c>
      <c r="N205" s="7">
        <v>1</v>
      </c>
      <c r="O205" s="7">
        <v>2</v>
      </c>
      <c r="P205" s="7">
        <v>2</v>
      </c>
      <c r="Q205" s="7" t="str">
        <f t="shared" si="6"/>
        <v>GF</v>
      </c>
      <c r="R205" s="7" t="str">
        <f t="shared" si="7"/>
        <v>APM</v>
      </c>
    </row>
    <row r="206" spans="1:18" ht="12.75" x14ac:dyDescent="0.2">
      <c r="A206" s="6" t="str">
        <f>B206&amp;"_"&amp;COUNTIF($B$2:B206,B206)</f>
        <v>Skavens_2</v>
      </c>
      <c r="B206" s="9" t="s">
        <v>76</v>
      </c>
      <c r="C206" s="9" t="s">
        <v>248</v>
      </c>
      <c r="D206" s="7">
        <v>85000</v>
      </c>
      <c r="E206" s="7">
        <v>4</v>
      </c>
      <c r="F206" s="7">
        <v>9</v>
      </c>
      <c r="G206" s="7">
        <v>2</v>
      </c>
      <c r="H206" s="8">
        <v>2</v>
      </c>
      <c r="I206" s="8">
        <v>4</v>
      </c>
      <c r="J206" s="8">
        <v>8</v>
      </c>
      <c r="K206" s="9" t="s">
        <v>97</v>
      </c>
      <c r="L206" s="7">
        <v>1</v>
      </c>
      <c r="M206" s="7">
        <v>1</v>
      </c>
      <c r="N206" s="7">
        <v>2</v>
      </c>
      <c r="O206" s="7">
        <v>2</v>
      </c>
      <c r="P206" s="7">
        <v>2</v>
      </c>
      <c r="Q206" s="7" t="str">
        <f t="shared" si="6"/>
        <v>GA</v>
      </c>
      <c r="R206" s="7" t="str">
        <f t="shared" si="7"/>
        <v>FPM</v>
      </c>
    </row>
    <row r="207" spans="1:18" ht="12.75" x14ac:dyDescent="0.2">
      <c r="A207" s="6" t="str">
        <f>B207&amp;"_"&amp;COUNTIF($B$2:B207,B207)</f>
        <v>Skavens_3</v>
      </c>
      <c r="B207" s="9" t="s">
        <v>76</v>
      </c>
      <c r="C207" s="9" t="s">
        <v>249</v>
      </c>
      <c r="D207" s="7">
        <v>150000</v>
      </c>
      <c r="E207" s="7">
        <v>1</v>
      </c>
      <c r="F207" s="7">
        <v>6</v>
      </c>
      <c r="G207" s="7">
        <v>5</v>
      </c>
      <c r="H207" s="8">
        <v>4</v>
      </c>
      <c r="I207" s="8" t="s">
        <v>110</v>
      </c>
      <c r="J207" s="8">
        <v>9</v>
      </c>
      <c r="K207" s="9" t="s">
        <v>128</v>
      </c>
      <c r="L207" s="7">
        <v>2</v>
      </c>
      <c r="M207" s="7">
        <v>2</v>
      </c>
      <c r="N207" s="7">
        <v>1</v>
      </c>
      <c r="O207" s="7">
        <v>0</v>
      </c>
      <c r="P207" s="7">
        <v>2</v>
      </c>
      <c r="Q207" s="7" t="str">
        <f t="shared" si="6"/>
        <v>F</v>
      </c>
      <c r="R207" s="7" t="str">
        <f t="shared" si="7"/>
        <v>GAM</v>
      </c>
    </row>
    <row r="208" spans="1:18" ht="12.75" x14ac:dyDescent="0.2">
      <c r="A208" s="6" t="str">
        <f>B208&amp;"_"&amp;COUNTIF($B$2:B208,B208)</f>
        <v>Skavens_4</v>
      </c>
      <c r="B208" s="9" t="s">
        <v>76</v>
      </c>
      <c r="C208" s="9" t="s">
        <v>754</v>
      </c>
      <c r="D208" s="7">
        <v>50000</v>
      </c>
      <c r="E208" s="7">
        <v>16</v>
      </c>
      <c r="F208" s="7">
        <v>7</v>
      </c>
      <c r="G208" s="7">
        <v>3</v>
      </c>
      <c r="H208" s="8">
        <v>3</v>
      </c>
      <c r="I208" s="8">
        <v>4</v>
      </c>
      <c r="J208" s="8">
        <v>8</v>
      </c>
      <c r="K208" s="9"/>
      <c r="L208" s="7">
        <v>1</v>
      </c>
      <c r="M208" s="7">
        <v>2</v>
      </c>
      <c r="N208" s="7">
        <v>2</v>
      </c>
      <c r="O208" s="7">
        <v>0</v>
      </c>
      <c r="P208" s="7">
        <v>2</v>
      </c>
      <c r="Q208" s="7" t="str">
        <f t="shared" si="6"/>
        <v>G</v>
      </c>
      <c r="R208" s="7" t="str">
        <f t="shared" si="7"/>
        <v>AFM</v>
      </c>
    </row>
    <row r="209" spans="1:18" ht="12.75" x14ac:dyDescent="0.2">
      <c r="A209" s="6" t="str">
        <f>B209&amp;"_"&amp;COUNTIF($B$2:B209,B209)</f>
        <v>Skavens_5</v>
      </c>
      <c r="B209" s="9" t="s">
        <v>76</v>
      </c>
      <c r="C209" s="9" t="s">
        <v>274</v>
      </c>
      <c r="D209" s="7">
        <v>85000</v>
      </c>
      <c r="E209" s="7">
        <v>2</v>
      </c>
      <c r="F209" s="7">
        <v>7</v>
      </c>
      <c r="G209" s="7">
        <v>3</v>
      </c>
      <c r="H209" s="8">
        <v>3</v>
      </c>
      <c r="I209" s="8">
        <v>2</v>
      </c>
      <c r="J209" s="8">
        <v>8</v>
      </c>
      <c r="K209" s="9" t="s">
        <v>168</v>
      </c>
      <c r="L209" s="7">
        <v>1</v>
      </c>
      <c r="M209" s="7">
        <v>2</v>
      </c>
      <c r="N209" s="7">
        <v>2</v>
      </c>
      <c r="O209" s="7">
        <v>1</v>
      </c>
      <c r="P209" s="7">
        <v>2</v>
      </c>
      <c r="Q209" s="7" t="str">
        <f t="shared" si="6"/>
        <v>GP</v>
      </c>
      <c r="R209" s="7" t="str">
        <f t="shared" si="7"/>
        <v>AFM</v>
      </c>
    </row>
    <row r="210" spans="1:18" ht="12.75" x14ac:dyDescent="0.2">
      <c r="A210" s="6" t="str">
        <f>B210&amp;"_"&amp;COUNTIF($B$2:B210,B210)</f>
        <v>Slanns_1</v>
      </c>
      <c r="B210" s="9" t="s">
        <v>77</v>
      </c>
      <c r="C210" s="9" t="s">
        <v>697</v>
      </c>
      <c r="D210" s="7">
        <v>110000</v>
      </c>
      <c r="E210" s="7">
        <v>4</v>
      </c>
      <c r="F210" s="7">
        <v>7</v>
      </c>
      <c r="G210" s="7">
        <v>3</v>
      </c>
      <c r="H210" s="8">
        <v>3</v>
      </c>
      <c r="I210" s="8">
        <v>4</v>
      </c>
      <c r="J210" s="8">
        <v>9</v>
      </c>
      <c r="K210" s="9" t="s">
        <v>250</v>
      </c>
      <c r="L210" s="7">
        <v>1</v>
      </c>
      <c r="M210" s="7">
        <v>1</v>
      </c>
      <c r="N210" s="7">
        <v>1</v>
      </c>
      <c r="O210" s="7">
        <v>2</v>
      </c>
      <c r="P210" s="7">
        <v>0</v>
      </c>
      <c r="Q210" s="7" t="str">
        <f t="shared" si="6"/>
        <v>GAF</v>
      </c>
      <c r="R210" s="7" t="str">
        <f t="shared" si="7"/>
        <v>P</v>
      </c>
    </row>
    <row r="211" spans="1:18" ht="12.75" x14ac:dyDescent="0.2">
      <c r="A211" s="6" t="str">
        <f>B211&amp;"_"&amp;COUNTIF($B$2:B211,B211)</f>
        <v>Slanns_2</v>
      </c>
      <c r="B211" s="9" t="s">
        <v>77</v>
      </c>
      <c r="C211" s="9" t="s">
        <v>698</v>
      </c>
      <c r="D211" s="7">
        <v>80000</v>
      </c>
      <c r="E211" s="7">
        <v>4</v>
      </c>
      <c r="F211" s="7">
        <v>7</v>
      </c>
      <c r="G211" s="7">
        <v>2</v>
      </c>
      <c r="H211" s="8">
        <v>2</v>
      </c>
      <c r="I211" s="8">
        <v>4</v>
      </c>
      <c r="J211" s="8">
        <v>8</v>
      </c>
      <c r="K211" s="9" t="s">
        <v>251</v>
      </c>
      <c r="L211" s="7">
        <v>1</v>
      </c>
      <c r="M211" s="7">
        <v>1</v>
      </c>
      <c r="N211" s="7">
        <v>2</v>
      </c>
      <c r="O211" s="7">
        <v>2</v>
      </c>
      <c r="P211" s="7">
        <v>0</v>
      </c>
      <c r="Q211" s="7" t="str">
        <f t="shared" si="6"/>
        <v>GA</v>
      </c>
      <c r="R211" s="7" t="str">
        <f t="shared" si="7"/>
        <v>FP</v>
      </c>
    </row>
    <row r="212" spans="1:18" ht="12.75" x14ac:dyDescent="0.2">
      <c r="A212" s="6" t="str">
        <f>B212&amp;"_"&amp;COUNTIF($B$2:B212,B212)</f>
        <v>Slanns_3</v>
      </c>
      <c r="B212" s="9" t="s">
        <v>77</v>
      </c>
      <c r="C212" s="9" t="s">
        <v>185</v>
      </c>
      <c r="D212" s="7">
        <v>140000</v>
      </c>
      <c r="E212" s="7">
        <v>1</v>
      </c>
      <c r="F212" s="7">
        <v>6</v>
      </c>
      <c r="G212" s="7">
        <v>5</v>
      </c>
      <c r="H212" s="8">
        <v>5</v>
      </c>
      <c r="I212" s="8" t="s">
        <v>110</v>
      </c>
      <c r="J212" s="8">
        <v>10</v>
      </c>
      <c r="K212" s="9" t="s">
        <v>186</v>
      </c>
      <c r="L212" s="7">
        <v>2</v>
      </c>
      <c r="M212" s="7">
        <v>2</v>
      </c>
      <c r="N212" s="7">
        <v>1</v>
      </c>
      <c r="O212" s="7">
        <v>0</v>
      </c>
      <c r="P212" s="7">
        <v>0</v>
      </c>
      <c r="Q212" s="7" t="str">
        <f t="shared" si="6"/>
        <v>F</v>
      </c>
      <c r="R212" s="7" t="str">
        <f t="shared" si="7"/>
        <v>GA</v>
      </c>
    </row>
    <row r="213" spans="1:18" ht="12.75" x14ac:dyDescent="0.2">
      <c r="A213" s="6" t="str">
        <f>B213&amp;"_"&amp;COUNTIF($B$2:B213,B213)</f>
        <v>Slanns_4</v>
      </c>
      <c r="B213" s="9" t="s">
        <v>77</v>
      </c>
      <c r="C213" s="9" t="s">
        <v>755</v>
      </c>
      <c r="D213" s="7">
        <v>60000</v>
      </c>
      <c r="E213" s="7">
        <v>16</v>
      </c>
      <c r="F213" s="7">
        <v>6</v>
      </c>
      <c r="G213" s="7">
        <v>3</v>
      </c>
      <c r="H213" s="8">
        <v>3</v>
      </c>
      <c r="I213" s="8">
        <v>4</v>
      </c>
      <c r="J213" s="8">
        <v>9</v>
      </c>
      <c r="K213" s="9" t="s">
        <v>252</v>
      </c>
      <c r="L213" s="7">
        <v>1</v>
      </c>
      <c r="M213" s="7">
        <v>2</v>
      </c>
      <c r="N213" s="7">
        <v>2</v>
      </c>
      <c r="O213" s="7">
        <v>0</v>
      </c>
      <c r="P213" s="7">
        <v>0</v>
      </c>
      <c r="Q213" s="7" t="str">
        <f t="shared" si="6"/>
        <v>G</v>
      </c>
      <c r="R213" s="7" t="str">
        <f t="shared" si="7"/>
        <v>AF</v>
      </c>
    </row>
    <row r="214" spans="1:18" ht="12.75" x14ac:dyDescent="0.2">
      <c r="A214" s="6" t="str">
        <f>B214&amp;"_"&amp;COUNTIF($B$2:B214,B214)</f>
        <v>Snotlings_1</v>
      </c>
      <c r="B214" s="9" t="s">
        <v>79</v>
      </c>
      <c r="C214" s="9" t="s">
        <v>253</v>
      </c>
      <c r="D214" s="7">
        <v>20000</v>
      </c>
      <c r="E214" s="7">
        <v>2</v>
      </c>
      <c r="F214" s="7">
        <v>6</v>
      </c>
      <c r="G214" s="7">
        <v>1</v>
      </c>
      <c r="H214" s="8">
        <v>3</v>
      </c>
      <c r="I214" s="8">
        <v>5</v>
      </c>
      <c r="J214" s="8">
        <v>6</v>
      </c>
      <c r="K214" s="9" t="s">
        <v>254</v>
      </c>
      <c r="L214" s="7">
        <v>2</v>
      </c>
      <c r="M214" s="7">
        <v>1</v>
      </c>
      <c r="N214" s="7">
        <v>0</v>
      </c>
      <c r="O214" s="7">
        <v>0</v>
      </c>
      <c r="P214" s="7">
        <v>0</v>
      </c>
      <c r="Q214" s="7" t="str">
        <f t="shared" si="6"/>
        <v>A</v>
      </c>
      <c r="R214" s="7" t="str">
        <f t="shared" si="7"/>
        <v>G</v>
      </c>
    </row>
    <row r="215" spans="1:18" ht="12.75" x14ac:dyDescent="0.2">
      <c r="A215" s="6" t="str">
        <f>B215&amp;"_"&amp;COUNTIF($B$2:B215,B215)</f>
        <v>Snotlings_2</v>
      </c>
      <c r="B215" s="9" t="s">
        <v>79</v>
      </c>
      <c r="C215" s="9" t="s">
        <v>255</v>
      </c>
      <c r="D215" s="7">
        <v>30000</v>
      </c>
      <c r="E215" s="7">
        <v>2</v>
      </c>
      <c r="F215" s="7">
        <v>5</v>
      </c>
      <c r="G215" s="7">
        <v>1</v>
      </c>
      <c r="H215" s="8">
        <v>3</v>
      </c>
      <c r="I215" s="8">
        <v>4</v>
      </c>
      <c r="J215" s="8">
        <v>6</v>
      </c>
      <c r="K215" s="9" t="s">
        <v>256</v>
      </c>
      <c r="L215" s="7">
        <v>2</v>
      </c>
      <c r="M215" s="7">
        <v>1</v>
      </c>
      <c r="N215" s="7">
        <v>0</v>
      </c>
      <c r="O215" s="7">
        <v>1</v>
      </c>
      <c r="P215" s="7">
        <v>0</v>
      </c>
      <c r="Q215" s="7" t="str">
        <f t="shared" si="6"/>
        <v>AP</v>
      </c>
      <c r="R215" s="7" t="str">
        <f t="shared" si="7"/>
        <v>G</v>
      </c>
    </row>
    <row r="216" spans="1:18" ht="12.75" x14ac:dyDescent="0.2">
      <c r="A216" s="6" t="str">
        <f>B216&amp;"_"&amp;COUNTIF($B$2:B216,B216)</f>
        <v>Snotlings_3</v>
      </c>
      <c r="B216" s="9" t="s">
        <v>79</v>
      </c>
      <c r="C216" s="9" t="s">
        <v>257</v>
      </c>
      <c r="D216" s="7">
        <v>105000</v>
      </c>
      <c r="E216" s="7">
        <v>2</v>
      </c>
      <c r="F216" s="7">
        <v>4</v>
      </c>
      <c r="G216" s="7">
        <v>5</v>
      </c>
      <c r="H216" s="8">
        <v>5</v>
      </c>
      <c r="I216" s="8" t="s">
        <v>110</v>
      </c>
      <c r="J216" s="8">
        <v>9</v>
      </c>
      <c r="K216" s="9" t="s">
        <v>258</v>
      </c>
      <c r="L216" s="7">
        <v>2</v>
      </c>
      <c r="M216" s="7">
        <v>2</v>
      </c>
      <c r="N216" s="7">
        <v>1</v>
      </c>
      <c r="O216" s="7">
        <v>0</v>
      </c>
      <c r="P216" s="7">
        <v>0</v>
      </c>
      <c r="Q216" s="7" t="str">
        <f t="shared" si="6"/>
        <v>F</v>
      </c>
      <c r="R216" s="7" t="str">
        <f t="shared" si="7"/>
        <v>GA</v>
      </c>
    </row>
    <row r="217" spans="1:18" ht="12.75" x14ac:dyDescent="0.2">
      <c r="A217" s="6" t="str">
        <f>B217&amp;"_"&amp;COUNTIF($B$2:B217,B217)</f>
        <v>Snotlings_4</v>
      </c>
      <c r="B217" s="9" t="s">
        <v>79</v>
      </c>
      <c r="C217" s="9" t="s">
        <v>756</v>
      </c>
      <c r="D217" s="7">
        <v>15000</v>
      </c>
      <c r="E217" s="7">
        <v>16</v>
      </c>
      <c r="F217" s="7">
        <v>5</v>
      </c>
      <c r="G217" s="7">
        <v>1</v>
      </c>
      <c r="H217" s="8">
        <v>3</v>
      </c>
      <c r="I217" s="8">
        <v>5</v>
      </c>
      <c r="J217" s="8">
        <v>6</v>
      </c>
      <c r="K217" s="9" t="s">
        <v>259</v>
      </c>
      <c r="L217" s="7">
        <v>2</v>
      </c>
      <c r="M217" s="7">
        <v>1</v>
      </c>
      <c r="N217" s="7">
        <v>0</v>
      </c>
      <c r="O217" s="7">
        <v>0</v>
      </c>
      <c r="P217" s="7">
        <v>0</v>
      </c>
      <c r="Q217" s="7" t="str">
        <f t="shared" si="6"/>
        <v>A</v>
      </c>
      <c r="R217" s="7" t="str">
        <f t="shared" si="7"/>
        <v>G</v>
      </c>
    </row>
    <row r="218" spans="1:18" ht="12.75" x14ac:dyDescent="0.2">
      <c r="A218" s="6" t="str">
        <f>B218&amp;"_"&amp;COUNTIF($B$2:B218,B218)</f>
        <v>Snotlings_5</v>
      </c>
      <c r="B218" s="9" t="s">
        <v>79</v>
      </c>
      <c r="C218" s="9" t="s">
        <v>260</v>
      </c>
      <c r="D218" s="7">
        <v>20000</v>
      </c>
      <c r="E218" s="7">
        <v>2</v>
      </c>
      <c r="F218" s="7">
        <v>6</v>
      </c>
      <c r="G218" s="7">
        <v>1</v>
      </c>
      <c r="H218" s="8">
        <v>3</v>
      </c>
      <c r="I218" s="8">
        <v>5</v>
      </c>
      <c r="J218" s="8">
        <v>6</v>
      </c>
      <c r="K218" s="9" t="s">
        <v>261</v>
      </c>
      <c r="L218" s="7">
        <v>2</v>
      </c>
      <c r="M218" s="7">
        <v>1</v>
      </c>
      <c r="N218" s="7">
        <v>0</v>
      </c>
      <c r="O218" s="7">
        <v>0</v>
      </c>
      <c r="P218" s="7">
        <v>0</v>
      </c>
      <c r="Q218" s="7" t="str">
        <f t="shared" si="6"/>
        <v>A</v>
      </c>
      <c r="R218" s="7" t="str">
        <f t="shared" si="7"/>
        <v>G</v>
      </c>
    </row>
    <row r="219" spans="1:18" ht="12.75" x14ac:dyDescent="0.2">
      <c r="A219" s="6" t="str">
        <f>B219&amp;"_"&amp;COUNTIF($B$2:B219,B219)</f>
        <v>Snotlings_6</v>
      </c>
      <c r="B219" s="9" t="s">
        <v>79</v>
      </c>
      <c r="C219" s="9" t="s">
        <v>101</v>
      </c>
      <c r="D219" s="7">
        <v>115000</v>
      </c>
      <c r="E219" s="7">
        <v>2</v>
      </c>
      <c r="F219" s="7">
        <v>4</v>
      </c>
      <c r="G219" s="7">
        <v>5</v>
      </c>
      <c r="H219" s="8">
        <v>5</v>
      </c>
      <c r="I219" s="8">
        <v>5</v>
      </c>
      <c r="J219" s="8">
        <v>10</v>
      </c>
      <c r="K219" s="9" t="s">
        <v>107</v>
      </c>
      <c r="L219" s="7">
        <v>2</v>
      </c>
      <c r="M219" s="7">
        <v>2</v>
      </c>
      <c r="N219" s="7">
        <v>1</v>
      </c>
      <c r="O219" s="7">
        <v>2</v>
      </c>
      <c r="P219" s="7">
        <v>0</v>
      </c>
      <c r="Q219" s="7" t="str">
        <f t="shared" si="6"/>
        <v>F</v>
      </c>
      <c r="R219" s="7" t="str">
        <f t="shared" si="7"/>
        <v>GAP</v>
      </c>
    </row>
    <row r="220" spans="1:18" ht="12.75" x14ac:dyDescent="0.2">
      <c r="A220" s="6" t="str">
        <f>B220&amp;"_"&amp;COUNTIF($B$2:B220,B220)</f>
        <v>Roi des Tombes de Khemri_1</v>
      </c>
      <c r="B220" s="9" t="s">
        <v>80</v>
      </c>
      <c r="C220" s="9" t="s">
        <v>262</v>
      </c>
      <c r="D220" s="7">
        <v>90000</v>
      </c>
      <c r="E220" s="7">
        <v>2</v>
      </c>
      <c r="F220" s="7">
        <v>6</v>
      </c>
      <c r="G220" s="7">
        <v>3</v>
      </c>
      <c r="H220" s="8">
        <v>4</v>
      </c>
      <c r="I220" s="8">
        <v>6</v>
      </c>
      <c r="J220" s="8">
        <v>9</v>
      </c>
      <c r="K220" s="9" t="s">
        <v>263</v>
      </c>
      <c r="L220" s="7">
        <v>1</v>
      </c>
      <c r="M220" s="7">
        <v>2</v>
      </c>
      <c r="N220" s="7">
        <v>1</v>
      </c>
      <c r="O220" s="7">
        <v>2</v>
      </c>
      <c r="P220" s="7">
        <v>0</v>
      </c>
      <c r="Q220" s="7" t="str">
        <f t="shared" si="6"/>
        <v>GF</v>
      </c>
      <c r="R220" s="7" t="str">
        <f t="shared" si="7"/>
        <v>AP</v>
      </c>
    </row>
    <row r="221" spans="1:18" ht="12.75" x14ac:dyDescent="0.2">
      <c r="A221" s="6" t="str">
        <f>B221&amp;"_"&amp;COUNTIF($B$2:B221,B221)</f>
        <v>Roi des Tombes de Khemri_2</v>
      </c>
      <c r="B221" s="9" t="s">
        <v>80</v>
      </c>
      <c r="C221" s="9" t="s">
        <v>264</v>
      </c>
      <c r="D221" s="7">
        <v>70000</v>
      </c>
      <c r="E221" s="7">
        <v>2</v>
      </c>
      <c r="F221" s="7">
        <v>6</v>
      </c>
      <c r="G221" s="7">
        <v>3</v>
      </c>
      <c r="H221" s="8">
        <v>4</v>
      </c>
      <c r="I221" s="8">
        <v>3</v>
      </c>
      <c r="J221" s="8">
        <v>8</v>
      </c>
      <c r="K221" s="9" t="s">
        <v>265</v>
      </c>
      <c r="L221" s="7">
        <v>1</v>
      </c>
      <c r="M221" s="7">
        <v>2</v>
      </c>
      <c r="N221" s="7">
        <v>0</v>
      </c>
      <c r="O221" s="7">
        <v>1</v>
      </c>
      <c r="P221" s="7">
        <v>0</v>
      </c>
      <c r="Q221" s="7" t="str">
        <f t="shared" si="6"/>
        <v>GP</v>
      </c>
      <c r="R221" s="7" t="str">
        <f t="shared" si="7"/>
        <v>A</v>
      </c>
    </row>
    <row r="222" spans="1:18" ht="12.75" x14ac:dyDescent="0.2">
      <c r="A222" s="6" t="str">
        <f>B222&amp;"_"&amp;COUNTIF($B$2:B222,B222)</f>
        <v>Roi des Tombes de Khemri_3</v>
      </c>
      <c r="B222" s="9" t="s">
        <v>80</v>
      </c>
      <c r="C222" s="9" t="s">
        <v>753</v>
      </c>
      <c r="D222" s="7">
        <v>40000</v>
      </c>
      <c r="E222" s="7">
        <v>16</v>
      </c>
      <c r="F222" s="7">
        <v>5</v>
      </c>
      <c r="G222" s="7">
        <v>3</v>
      </c>
      <c r="H222" s="8">
        <v>4</v>
      </c>
      <c r="I222" s="8">
        <v>6</v>
      </c>
      <c r="J222" s="8">
        <v>8</v>
      </c>
      <c r="K222" s="9" t="s">
        <v>245</v>
      </c>
      <c r="L222" s="7">
        <v>1</v>
      </c>
      <c r="M222" s="7">
        <v>2</v>
      </c>
      <c r="N222" s="7">
        <v>2</v>
      </c>
      <c r="O222" s="7">
        <v>0</v>
      </c>
      <c r="P222" s="7">
        <v>0</v>
      </c>
      <c r="Q222" s="7" t="str">
        <f t="shared" si="6"/>
        <v>G</v>
      </c>
      <c r="R222" s="7" t="str">
        <f t="shared" si="7"/>
        <v>AF</v>
      </c>
    </row>
    <row r="223" spans="1:18" ht="12.75" x14ac:dyDescent="0.2">
      <c r="A223" s="6" t="str">
        <f>B223&amp;"_"&amp;COUNTIF($B$2:B223,B223)</f>
        <v>Roi des Tombes de Khemri_4</v>
      </c>
      <c r="B223" s="9" t="s">
        <v>80</v>
      </c>
      <c r="C223" s="9" t="s">
        <v>266</v>
      </c>
      <c r="D223" s="7">
        <v>100000</v>
      </c>
      <c r="E223" s="7">
        <v>4</v>
      </c>
      <c r="F223" s="7">
        <v>4</v>
      </c>
      <c r="G223" s="7">
        <v>5</v>
      </c>
      <c r="H223" s="8">
        <v>5</v>
      </c>
      <c r="I223" s="8" t="s">
        <v>110</v>
      </c>
      <c r="J223" s="8">
        <v>10</v>
      </c>
      <c r="K223" s="9" t="s">
        <v>267</v>
      </c>
      <c r="L223" s="7">
        <v>2</v>
      </c>
      <c r="M223" s="7">
        <v>2</v>
      </c>
      <c r="N223" s="7">
        <v>1</v>
      </c>
      <c r="O223" s="7">
        <v>0</v>
      </c>
      <c r="P223" s="7">
        <v>0</v>
      </c>
      <c r="Q223" s="7" t="str">
        <f t="shared" si="6"/>
        <v>F</v>
      </c>
      <c r="R223" s="7" t="str">
        <f t="shared" si="7"/>
        <v>GA</v>
      </c>
    </row>
    <row r="224" spans="1:18" ht="12.75" x14ac:dyDescent="0.2">
      <c r="A224" s="6" t="str">
        <f>B224&amp;"_"&amp;COUNTIF($B$2:B224,B224)</f>
        <v>Bas-Fonds_1</v>
      </c>
      <c r="B224" s="9" t="s">
        <v>81</v>
      </c>
      <c r="C224" s="9" t="s">
        <v>248</v>
      </c>
      <c r="D224" s="7">
        <v>85000</v>
      </c>
      <c r="E224" s="7">
        <v>1</v>
      </c>
      <c r="F224" s="7">
        <v>9</v>
      </c>
      <c r="G224" s="7">
        <v>2</v>
      </c>
      <c r="H224" s="8">
        <v>2</v>
      </c>
      <c r="I224" s="8">
        <v>4</v>
      </c>
      <c r="J224" s="8">
        <v>8</v>
      </c>
      <c r="K224" s="9" t="s">
        <v>268</v>
      </c>
      <c r="L224" s="7">
        <v>1</v>
      </c>
      <c r="M224" s="7">
        <v>1</v>
      </c>
      <c r="N224" s="7">
        <v>2</v>
      </c>
      <c r="O224" s="7">
        <v>2</v>
      </c>
      <c r="P224" s="7">
        <v>1</v>
      </c>
      <c r="Q224" s="7" t="str">
        <f t="shared" si="6"/>
        <v>GAM</v>
      </c>
      <c r="R224" s="7" t="str">
        <f t="shared" si="7"/>
        <v>FP</v>
      </c>
    </row>
    <row r="225" spans="1:18" ht="12.75" x14ac:dyDescent="0.2">
      <c r="A225" s="6" t="str">
        <f>B225&amp;"_"&amp;COUNTIF($B$2:B225,B225)</f>
        <v>Bas-Fonds_2</v>
      </c>
      <c r="B225" s="9" t="s">
        <v>81</v>
      </c>
      <c r="C225" s="9" t="s">
        <v>269</v>
      </c>
      <c r="D225" s="7">
        <v>150000</v>
      </c>
      <c r="E225" s="7">
        <v>1</v>
      </c>
      <c r="F225" s="7">
        <v>6</v>
      </c>
      <c r="G225" s="7">
        <v>5</v>
      </c>
      <c r="H225" s="8">
        <v>4</v>
      </c>
      <c r="I225" s="8" t="s">
        <v>110</v>
      </c>
      <c r="J225" s="8">
        <v>9</v>
      </c>
      <c r="K225" s="9" t="s">
        <v>128</v>
      </c>
      <c r="L225" s="7">
        <v>2</v>
      </c>
      <c r="M225" s="7">
        <v>2</v>
      </c>
      <c r="N225" s="7">
        <v>1</v>
      </c>
      <c r="O225" s="7">
        <v>0</v>
      </c>
      <c r="P225" s="7">
        <v>1</v>
      </c>
      <c r="Q225" s="7" t="str">
        <f t="shared" si="6"/>
        <v>FM</v>
      </c>
      <c r="R225" s="7" t="str">
        <f t="shared" si="7"/>
        <v>GA</v>
      </c>
    </row>
    <row r="226" spans="1:18" ht="12.75" x14ac:dyDescent="0.2">
      <c r="A226" s="6" t="str">
        <f>B226&amp;"_"&amp;COUNTIF($B$2:B226,B226)</f>
        <v>Bas-Fonds_3</v>
      </c>
      <c r="B226" s="9" t="s">
        <v>81</v>
      </c>
      <c r="C226" s="9" t="s">
        <v>270</v>
      </c>
      <c r="D226" s="7">
        <v>90000</v>
      </c>
      <c r="E226" s="7">
        <v>1</v>
      </c>
      <c r="F226" s="7">
        <v>7</v>
      </c>
      <c r="G226" s="7">
        <v>3</v>
      </c>
      <c r="H226" s="8">
        <v>3</v>
      </c>
      <c r="I226" s="8">
        <v>5</v>
      </c>
      <c r="J226" s="8">
        <v>9</v>
      </c>
      <c r="K226" s="9" t="s">
        <v>271</v>
      </c>
      <c r="L226" s="7">
        <v>1</v>
      </c>
      <c r="M226" s="7">
        <v>2</v>
      </c>
      <c r="N226" s="7">
        <v>1</v>
      </c>
      <c r="O226" s="7">
        <v>2</v>
      </c>
      <c r="P226" s="7">
        <v>1</v>
      </c>
      <c r="Q226" s="7" t="str">
        <f t="shared" si="6"/>
        <v>GFM</v>
      </c>
      <c r="R226" s="7" t="str">
        <f t="shared" si="7"/>
        <v>AP</v>
      </c>
    </row>
    <row r="227" spans="1:18" ht="12.75" x14ac:dyDescent="0.2">
      <c r="A227" s="6" t="str">
        <f>B227&amp;"_"&amp;COUNTIF($B$2:B227,B227)</f>
        <v>Bas-Fonds_4</v>
      </c>
      <c r="B227" s="9" t="s">
        <v>81</v>
      </c>
      <c r="C227" s="9" t="s">
        <v>272</v>
      </c>
      <c r="D227" s="7">
        <v>50000</v>
      </c>
      <c r="E227" s="7">
        <v>3</v>
      </c>
      <c r="F227" s="7">
        <v>7</v>
      </c>
      <c r="G227" s="7">
        <v>3</v>
      </c>
      <c r="H227" s="8">
        <v>3</v>
      </c>
      <c r="I227" s="8">
        <v>4</v>
      </c>
      <c r="J227" s="8">
        <v>8</v>
      </c>
      <c r="K227" s="9" t="s">
        <v>273</v>
      </c>
      <c r="L227" s="7">
        <v>1</v>
      </c>
      <c r="M227" s="7">
        <v>2</v>
      </c>
      <c r="N227" s="7">
        <v>2</v>
      </c>
      <c r="O227" s="7">
        <v>0</v>
      </c>
      <c r="P227" s="7">
        <v>1</v>
      </c>
      <c r="Q227" s="7" t="str">
        <f t="shared" si="6"/>
        <v>GM</v>
      </c>
      <c r="R227" s="7" t="str">
        <f t="shared" si="7"/>
        <v>AF</v>
      </c>
    </row>
    <row r="228" spans="1:18" ht="12.75" x14ac:dyDescent="0.2">
      <c r="A228" s="6" t="str">
        <f>B228&amp;"_"&amp;COUNTIF($B$2:B228,B228)</f>
        <v>Bas-Fonds_5</v>
      </c>
      <c r="B228" s="9" t="s">
        <v>81</v>
      </c>
      <c r="C228" s="9" t="s">
        <v>274</v>
      </c>
      <c r="D228" s="7">
        <v>85000</v>
      </c>
      <c r="E228" s="7">
        <v>1</v>
      </c>
      <c r="F228" s="7">
        <v>7</v>
      </c>
      <c r="G228" s="7">
        <v>3</v>
      </c>
      <c r="H228" s="8">
        <v>3</v>
      </c>
      <c r="I228" s="8">
        <v>2</v>
      </c>
      <c r="J228" s="8">
        <v>8</v>
      </c>
      <c r="K228" s="9" t="s">
        <v>275</v>
      </c>
      <c r="L228" s="7">
        <v>1</v>
      </c>
      <c r="M228" s="7">
        <v>2</v>
      </c>
      <c r="N228" s="7">
        <v>2</v>
      </c>
      <c r="O228" s="7">
        <v>1</v>
      </c>
      <c r="P228" s="7">
        <v>1</v>
      </c>
      <c r="Q228" s="7" t="str">
        <f t="shared" si="6"/>
        <v>GPM</v>
      </c>
      <c r="R228" s="7" t="str">
        <f t="shared" si="7"/>
        <v>AF</v>
      </c>
    </row>
    <row r="229" spans="1:18" ht="12.75" x14ac:dyDescent="0.2">
      <c r="A229" s="6" t="str">
        <f>B229&amp;"_"&amp;COUNTIF($B$2:B229,B229)</f>
        <v>Bas-Fonds_6</v>
      </c>
      <c r="B229" s="9" t="s">
        <v>81</v>
      </c>
      <c r="C229" s="9" t="s">
        <v>757</v>
      </c>
      <c r="D229" s="7">
        <v>40000</v>
      </c>
      <c r="E229" s="7">
        <v>12</v>
      </c>
      <c r="F229" s="7">
        <v>6</v>
      </c>
      <c r="G229" s="7">
        <v>2</v>
      </c>
      <c r="H229" s="8">
        <v>3</v>
      </c>
      <c r="I229" s="8">
        <v>4</v>
      </c>
      <c r="J229" s="8">
        <v>8</v>
      </c>
      <c r="K229" s="9" t="s">
        <v>151</v>
      </c>
      <c r="L229" s="7">
        <v>2</v>
      </c>
      <c r="M229" s="7">
        <v>1</v>
      </c>
      <c r="N229" s="7">
        <v>2</v>
      </c>
      <c r="O229" s="7">
        <v>0</v>
      </c>
      <c r="P229" s="7">
        <v>1</v>
      </c>
      <c r="Q229" s="7" t="str">
        <f t="shared" si="6"/>
        <v>AM</v>
      </c>
      <c r="R229" s="7" t="str">
        <f t="shared" si="7"/>
        <v>GF</v>
      </c>
    </row>
    <row r="230" spans="1:18" ht="12.75" x14ac:dyDescent="0.2">
      <c r="A230" s="6" t="str">
        <f>B230&amp;"_"&amp;COUNTIF($B$2:B230,B230)</f>
        <v>Bas-Fonds_7</v>
      </c>
      <c r="B230" s="9" t="s">
        <v>81</v>
      </c>
      <c r="C230" s="9" t="s">
        <v>276</v>
      </c>
      <c r="D230" s="7">
        <v>15000</v>
      </c>
      <c r="E230" s="7">
        <v>6</v>
      </c>
      <c r="F230" s="7">
        <v>5</v>
      </c>
      <c r="G230" s="7">
        <v>1</v>
      </c>
      <c r="H230" s="8">
        <v>3</v>
      </c>
      <c r="I230" s="8">
        <v>5</v>
      </c>
      <c r="J230" s="8">
        <v>6</v>
      </c>
      <c r="K230" s="9" t="s">
        <v>259</v>
      </c>
      <c r="L230" s="7">
        <v>2</v>
      </c>
      <c r="M230" s="7">
        <v>1</v>
      </c>
      <c r="N230" s="7">
        <v>0</v>
      </c>
      <c r="O230" s="7">
        <v>0</v>
      </c>
      <c r="P230" s="7">
        <v>1</v>
      </c>
      <c r="Q230" s="7" t="str">
        <f t="shared" si="6"/>
        <v>AM</v>
      </c>
      <c r="R230" s="7" t="str">
        <f t="shared" si="7"/>
        <v>G</v>
      </c>
    </row>
    <row r="231" spans="1:18" ht="12.75" x14ac:dyDescent="0.2">
      <c r="A231" s="6" t="str">
        <f>B231&amp;"_"&amp;COUNTIF($B$2:B231,B231)</f>
        <v>Bas-Fonds_8</v>
      </c>
      <c r="B231" s="9" t="s">
        <v>81</v>
      </c>
      <c r="C231" s="9" t="s">
        <v>277</v>
      </c>
      <c r="D231" s="7">
        <v>115000</v>
      </c>
      <c r="E231" s="7">
        <v>1</v>
      </c>
      <c r="F231" s="7">
        <v>4</v>
      </c>
      <c r="G231" s="7">
        <v>5</v>
      </c>
      <c r="H231" s="8">
        <v>5</v>
      </c>
      <c r="I231" s="8">
        <v>5</v>
      </c>
      <c r="J231" s="8">
        <v>10</v>
      </c>
      <c r="K231" s="9" t="s">
        <v>107</v>
      </c>
      <c r="L231" s="7">
        <v>2</v>
      </c>
      <c r="M231" s="7">
        <v>2</v>
      </c>
      <c r="N231" s="7">
        <v>1</v>
      </c>
      <c r="O231" s="7">
        <v>2</v>
      </c>
      <c r="P231" s="7">
        <v>1</v>
      </c>
      <c r="Q231" s="7" t="str">
        <f t="shared" si="6"/>
        <v>FM</v>
      </c>
      <c r="R231" s="7" t="str">
        <f t="shared" si="7"/>
        <v>GAP</v>
      </c>
    </row>
    <row r="232" spans="1:18" ht="12.75" x14ac:dyDescent="0.2">
      <c r="A232" s="6" t="str">
        <f>B232&amp;"_"&amp;COUNTIF($B$2:B232,B232)</f>
        <v>Vampires_1</v>
      </c>
      <c r="B232" s="9" t="s">
        <v>82</v>
      </c>
      <c r="C232" s="9" t="s">
        <v>577</v>
      </c>
      <c r="D232" s="7">
        <v>110000</v>
      </c>
      <c r="E232" s="7">
        <v>2</v>
      </c>
      <c r="F232" s="7">
        <v>6</v>
      </c>
      <c r="G232" s="7">
        <v>4</v>
      </c>
      <c r="H232" s="8">
        <v>2</v>
      </c>
      <c r="I232" s="8">
        <v>2</v>
      </c>
      <c r="J232" s="8">
        <v>9</v>
      </c>
      <c r="K232" s="9" t="s">
        <v>580</v>
      </c>
      <c r="L232" s="7">
        <v>1</v>
      </c>
      <c r="M232" s="7">
        <v>1</v>
      </c>
      <c r="N232" s="7">
        <v>2</v>
      </c>
      <c r="O232" s="7">
        <v>1</v>
      </c>
      <c r="P232" s="7">
        <v>0</v>
      </c>
      <c r="Q232" s="7" t="str">
        <f t="shared" ref="Q232:Q236" si="8">_xlfn.CONCAT(_xlfn.CONCAT(_xlfn.CONCAT(_xlfn.CONCAT(IF(L232 = 1, "G", ""), IF(M232 = 1, "A", "")), IF(N232 = 1, "F", "")),IF(O232 = 1, "P", "")),IF(P232 = 1, "M", ""))</f>
        <v>GAP</v>
      </c>
      <c r="R232" s="7" t="str">
        <f t="shared" ref="R232:R236" si="9">_xlfn.CONCAT(_xlfn.CONCAT(_xlfn.CONCAT(_xlfn.CONCAT(IF(L232 = 2, "G", ""), IF(M232 = 2, "A", "")), IF(N232 = 2, "F", "")),IF(O232 = 2, "P", "")),IF(P232 = 2, "M", ""))</f>
        <v>F</v>
      </c>
    </row>
    <row r="233" spans="1:18" ht="12.75" x14ac:dyDescent="0.2">
      <c r="A233" s="6" t="str">
        <f>B233&amp;"_"&amp;COUNTIF($B$2:B233,B233)</f>
        <v>Vampires_2</v>
      </c>
      <c r="B233" s="9" t="s">
        <v>82</v>
      </c>
      <c r="C233" s="9" t="s">
        <v>278</v>
      </c>
      <c r="D233" s="7">
        <v>110000</v>
      </c>
      <c r="E233" s="7">
        <v>2</v>
      </c>
      <c r="F233" s="7">
        <v>6</v>
      </c>
      <c r="G233" s="7">
        <v>4</v>
      </c>
      <c r="H233" s="8">
        <v>2</v>
      </c>
      <c r="I233" s="8">
        <v>5</v>
      </c>
      <c r="J233" s="8">
        <v>9</v>
      </c>
      <c r="K233" s="9" t="s">
        <v>581</v>
      </c>
      <c r="L233" s="7">
        <v>1</v>
      </c>
      <c r="M233" s="7">
        <v>1</v>
      </c>
      <c r="N233" s="7">
        <v>1</v>
      </c>
      <c r="O233" s="7">
        <v>0</v>
      </c>
      <c r="P233" s="7">
        <v>0</v>
      </c>
      <c r="Q233" s="7" t="str">
        <f t="shared" si="8"/>
        <v>GAF</v>
      </c>
      <c r="R233" s="7" t="str">
        <f t="shared" si="9"/>
        <v/>
      </c>
    </row>
    <row r="234" spans="1:18" ht="12.75" x14ac:dyDescent="0.2">
      <c r="A234" s="6" t="str">
        <f>B234&amp;"_"&amp;COUNTIF($B$2:B234,B234)</f>
        <v>Vampires_3</v>
      </c>
      <c r="B234" s="9" t="s">
        <v>82</v>
      </c>
      <c r="C234" s="9" t="s">
        <v>578</v>
      </c>
      <c r="D234" s="7">
        <v>100000</v>
      </c>
      <c r="E234" s="7">
        <v>2</v>
      </c>
      <c r="F234" s="7">
        <v>8</v>
      </c>
      <c r="G234" s="7">
        <v>3</v>
      </c>
      <c r="H234" s="8">
        <v>2</v>
      </c>
      <c r="I234" s="8">
        <v>4</v>
      </c>
      <c r="J234" s="8">
        <v>8</v>
      </c>
      <c r="K234" s="9" t="s">
        <v>582</v>
      </c>
      <c r="L234" s="7">
        <v>1</v>
      </c>
      <c r="M234" s="7">
        <v>1</v>
      </c>
      <c r="N234" s="7">
        <v>2</v>
      </c>
      <c r="O234" s="7">
        <v>2</v>
      </c>
      <c r="P234" s="7">
        <v>0</v>
      </c>
      <c r="Q234" s="7" t="str">
        <f t="shared" si="8"/>
        <v>GA</v>
      </c>
      <c r="R234" s="7" t="str">
        <f t="shared" si="9"/>
        <v>FP</v>
      </c>
    </row>
    <row r="235" spans="1:18" ht="12.75" x14ac:dyDescent="0.2">
      <c r="A235" s="6" t="str">
        <f>B235&amp;"_"&amp;COUNTIF($B$2:B235,B235)</f>
        <v>Vampires_4</v>
      </c>
      <c r="B235" s="9" t="s">
        <v>82</v>
      </c>
      <c r="C235" s="9" t="s">
        <v>758</v>
      </c>
      <c r="D235" s="7">
        <v>40000</v>
      </c>
      <c r="E235" s="7">
        <v>16</v>
      </c>
      <c r="F235" s="7">
        <v>6</v>
      </c>
      <c r="G235" s="7">
        <v>3</v>
      </c>
      <c r="H235" s="8">
        <v>3</v>
      </c>
      <c r="I235" s="8">
        <v>4</v>
      </c>
      <c r="J235" s="8">
        <v>8</v>
      </c>
      <c r="K235" s="9"/>
      <c r="L235" s="7">
        <v>1</v>
      </c>
      <c r="M235" s="7">
        <v>2</v>
      </c>
      <c r="N235" s="7">
        <v>2</v>
      </c>
      <c r="O235" s="7">
        <v>0</v>
      </c>
      <c r="P235" s="7">
        <v>0</v>
      </c>
      <c r="Q235" s="7" t="str">
        <f t="shared" si="8"/>
        <v>G</v>
      </c>
      <c r="R235" s="7" t="str">
        <f t="shared" si="9"/>
        <v>AF</v>
      </c>
    </row>
    <row r="236" spans="1:18" ht="12.75" x14ac:dyDescent="0.2">
      <c r="A236" s="6" t="str">
        <f>B236&amp;"_"&amp;COUNTIF($B$2:B236,B236)</f>
        <v>Vampires_5</v>
      </c>
      <c r="B236" s="9" t="s">
        <v>82</v>
      </c>
      <c r="C236" s="9" t="s">
        <v>583</v>
      </c>
      <c r="D236" s="7">
        <v>150000</v>
      </c>
      <c r="E236" s="7">
        <v>1</v>
      </c>
      <c r="F236" s="7">
        <v>5</v>
      </c>
      <c r="G236" s="7">
        <v>5</v>
      </c>
      <c r="H236" s="8">
        <v>4</v>
      </c>
      <c r="I236" s="8" t="s">
        <v>110</v>
      </c>
      <c r="J236" s="8">
        <v>10</v>
      </c>
      <c r="K236" s="9" t="s">
        <v>584</v>
      </c>
      <c r="L236" s="7">
        <v>2</v>
      </c>
      <c r="M236" s="7">
        <v>2</v>
      </c>
      <c r="N236" s="7">
        <v>1</v>
      </c>
      <c r="O236" s="7">
        <v>0</v>
      </c>
      <c r="P236" s="7">
        <v>0</v>
      </c>
      <c r="Q236" s="7" t="str">
        <f t="shared" si="8"/>
        <v>F</v>
      </c>
      <c r="R236" s="7" t="str">
        <f t="shared" si="9"/>
        <v>GA</v>
      </c>
    </row>
    <row r="237" spans="1:18" ht="12.75" x14ac:dyDescent="0.2">
      <c r="A237" s="6" t="str">
        <f>B237&amp;"_"&amp;COUNTIF($B$2:B237,B237)</f>
        <v>Elfes Sylvains_1</v>
      </c>
      <c r="B237" s="9" t="s">
        <v>83</v>
      </c>
      <c r="C237" s="9" t="s">
        <v>699</v>
      </c>
      <c r="D237" s="7">
        <v>90000</v>
      </c>
      <c r="E237" s="7">
        <v>4</v>
      </c>
      <c r="F237" s="7">
        <v>8</v>
      </c>
      <c r="G237" s="7">
        <v>2</v>
      </c>
      <c r="H237" s="8">
        <v>2</v>
      </c>
      <c r="I237" s="8">
        <v>4</v>
      </c>
      <c r="J237" s="8">
        <v>8</v>
      </c>
      <c r="K237" s="9" t="s">
        <v>96</v>
      </c>
      <c r="L237" s="7">
        <v>1</v>
      </c>
      <c r="M237" s="7">
        <v>1</v>
      </c>
      <c r="N237" s="7">
        <v>2</v>
      </c>
      <c r="O237" s="7">
        <v>2</v>
      </c>
      <c r="P237" s="7">
        <v>0</v>
      </c>
      <c r="Q237" s="7" t="str">
        <f t="shared" si="6"/>
        <v>GA</v>
      </c>
      <c r="R237" s="7" t="str">
        <f t="shared" si="7"/>
        <v>FP</v>
      </c>
    </row>
    <row r="238" spans="1:18" ht="12.75" x14ac:dyDescent="0.2">
      <c r="A238" s="6" t="str">
        <f>B238&amp;"_"&amp;COUNTIF($B$2:B238,B238)</f>
        <v>Elfes Sylvains_2</v>
      </c>
      <c r="B238" s="9" t="s">
        <v>83</v>
      </c>
      <c r="C238" s="9" t="s">
        <v>279</v>
      </c>
      <c r="D238" s="7">
        <v>120000</v>
      </c>
      <c r="E238" s="7">
        <v>1</v>
      </c>
      <c r="F238" s="7">
        <v>2</v>
      </c>
      <c r="G238" s="7">
        <v>6</v>
      </c>
      <c r="H238" s="8">
        <v>5</v>
      </c>
      <c r="I238" s="8">
        <v>5</v>
      </c>
      <c r="J238" s="8">
        <v>11</v>
      </c>
      <c r="K238" s="9" t="s">
        <v>280</v>
      </c>
      <c r="L238" s="7">
        <v>2</v>
      </c>
      <c r="M238" s="7">
        <v>2</v>
      </c>
      <c r="N238" s="7">
        <v>1</v>
      </c>
      <c r="O238" s="7">
        <v>0</v>
      </c>
      <c r="P238" s="7">
        <v>0</v>
      </c>
      <c r="Q238" s="7" t="str">
        <f t="shared" si="6"/>
        <v>F</v>
      </c>
      <c r="R238" s="7" t="str">
        <f t="shared" si="7"/>
        <v>GA</v>
      </c>
    </row>
    <row r="239" spans="1:18" ht="12.75" x14ac:dyDescent="0.2">
      <c r="A239" s="6" t="str">
        <f>B239&amp;"_"&amp;COUNTIF($B$2:B239,B239)</f>
        <v>Elfes Sylvains_3</v>
      </c>
      <c r="B239" s="9" t="s">
        <v>83</v>
      </c>
      <c r="C239" s="9" t="s">
        <v>700</v>
      </c>
      <c r="D239" s="7">
        <v>95000</v>
      </c>
      <c r="E239" s="7">
        <v>2</v>
      </c>
      <c r="F239" s="7">
        <v>7</v>
      </c>
      <c r="G239" s="7">
        <v>3</v>
      </c>
      <c r="H239" s="8">
        <v>2</v>
      </c>
      <c r="I239" s="8">
        <v>2</v>
      </c>
      <c r="J239" s="8">
        <v>8</v>
      </c>
      <c r="K239" s="9" t="s">
        <v>92</v>
      </c>
      <c r="L239" s="7">
        <v>1</v>
      </c>
      <c r="M239" s="7">
        <v>1</v>
      </c>
      <c r="N239" s="7">
        <v>2</v>
      </c>
      <c r="O239" s="7">
        <v>1</v>
      </c>
      <c r="P239" s="7">
        <v>0</v>
      </c>
      <c r="Q239" s="7" t="str">
        <f t="shared" si="6"/>
        <v>GAP</v>
      </c>
      <c r="R239" s="7" t="str">
        <f t="shared" si="7"/>
        <v>F</v>
      </c>
    </row>
    <row r="240" spans="1:18" ht="12.75" x14ac:dyDescent="0.2">
      <c r="A240" s="6" t="str">
        <f>B240&amp;"_"&amp;COUNTIF($B$2:B240,B240)</f>
        <v>Elfes Sylvains_4</v>
      </c>
      <c r="B240" s="9" t="s">
        <v>83</v>
      </c>
      <c r="C240" s="9" t="s">
        <v>281</v>
      </c>
      <c r="D240" s="7">
        <v>125000</v>
      </c>
      <c r="E240" s="7">
        <v>2</v>
      </c>
      <c r="F240" s="7">
        <v>8</v>
      </c>
      <c r="G240" s="7">
        <v>3</v>
      </c>
      <c r="H240" s="8">
        <v>2</v>
      </c>
      <c r="I240" s="8">
        <v>4</v>
      </c>
      <c r="J240" s="8">
        <v>8</v>
      </c>
      <c r="K240" s="9" t="s">
        <v>282</v>
      </c>
      <c r="L240" s="7">
        <v>1</v>
      </c>
      <c r="M240" s="7">
        <v>1</v>
      </c>
      <c r="N240" s="7">
        <v>2</v>
      </c>
      <c r="O240" s="7">
        <v>2</v>
      </c>
      <c r="P240" s="7">
        <v>0</v>
      </c>
      <c r="Q240" s="7" t="str">
        <f t="shared" si="6"/>
        <v>GA</v>
      </c>
      <c r="R240" s="7" t="str">
        <f t="shared" si="7"/>
        <v>FP</v>
      </c>
    </row>
    <row r="241" spans="1:18" ht="12.75" x14ac:dyDescent="0.2">
      <c r="A241" s="6" t="str">
        <f>B241&amp;"_"&amp;COUNTIF($B$2:B241,B241)</f>
        <v>Elfes Sylvains_5</v>
      </c>
      <c r="B241" s="9" t="s">
        <v>83</v>
      </c>
      <c r="C241" s="9" t="s">
        <v>759</v>
      </c>
      <c r="D241" s="7">
        <v>70000</v>
      </c>
      <c r="E241" s="7">
        <v>12</v>
      </c>
      <c r="F241" s="7">
        <v>7</v>
      </c>
      <c r="G241" s="7">
        <v>3</v>
      </c>
      <c r="H241" s="8">
        <v>2</v>
      </c>
      <c r="I241" s="8">
        <v>4</v>
      </c>
      <c r="J241" s="8">
        <v>8</v>
      </c>
      <c r="K241" s="9"/>
      <c r="L241" s="7">
        <v>1</v>
      </c>
      <c r="M241" s="7">
        <v>1</v>
      </c>
      <c r="N241" s="7">
        <v>2</v>
      </c>
      <c r="O241" s="7">
        <v>0</v>
      </c>
      <c r="P241" s="7">
        <v>0</v>
      </c>
      <c r="Q241" s="7" t="str">
        <f t="shared" si="6"/>
        <v>GA</v>
      </c>
      <c r="R241" s="7" t="str">
        <f t="shared" si="7"/>
        <v>F</v>
      </c>
    </row>
    <row r="242" spans="1:18" ht="12.75" x14ac:dyDescent="0.2">
      <c r="A242" s="6" t="s">
        <v>727</v>
      </c>
      <c r="B242" s="9" t="s">
        <v>732</v>
      </c>
      <c r="C242" s="9" t="s">
        <v>733</v>
      </c>
      <c r="D242" s="7">
        <v>40000</v>
      </c>
      <c r="E242" s="7">
        <v>16</v>
      </c>
      <c r="F242" s="7">
        <v>5</v>
      </c>
      <c r="G242" s="7">
        <v>2</v>
      </c>
      <c r="H242" s="8">
        <v>3</v>
      </c>
      <c r="I242" s="8">
        <v>4</v>
      </c>
      <c r="J242" s="8">
        <v>7</v>
      </c>
      <c r="K242" s="9" t="s">
        <v>764</v>
      </c>
      <c r="L242" s="7">
        <v>2</v>
      </c>
      <c r="M242" s="7">
        <v>1</v>
      </c>
      <c r="N242" s="7">
        <v>2</v>
      </c>
      <c r="O242" s="7">
        <v>0</v>
      </c>
      <c r="P242" s="7">
        <v>0</v>
      </c>
      <c r="Q242" s="7" t="str">
        <f t="shared" si="6"/>
        <v>A</v>
      </c>
      <c r="R242" s="7" t="str">
        <f t="shared" si="7"/>
        <v>GF</v>
      </c>
    </row>
    <row r="243" spans="1:18" ht="12.75" x14ac:dyDescent="0.2">
      <c r="A243" s="6" t="s">
        <v>728</v>
      </c>
      <c r="B243" s="9" t="s">
        <v>732</v>
      </c>
      <c r="C243" s="9" t="s">
        <v>760</v>
      </c>
      <c r="D243" s="7">
        <v>50000</v>
      </c>
      <c r="E243" s="7">
        <v>2</v>
      </c>
      <c r="F243" s="7">
        <v>5</v>
      </c>
      <c r="G243" s="7">
        <v>2</v>
      </c>
      <c r="H243" s="8">
        <v>3</v>
      </c>
      <c r="I243" s="8">
        <v>3</v>
      </c>
      <c r="J243" s="8">
        <v>7</v>
      </c>
      <c r="K243" s="9" t="s">
        <v>766</v>
      </c>
      <c r="L243" s="7">
        <v>2</v>
      </c>
      <c r="M243" s="7">
        <v>1</v>
      </c>
      <c r="N243" s="7">
        <v>0</v>
      </c>
      <c r="O243" s="7">
        <v>1</v>
      </c>
      <c r="P243" s="7">
        <v>0</v>
      </c>
      <c r="Q243" s="7" t="str">
        <f t="shared" si="6"/>
        <v>AP</v>
      </c>
      <c r="R243" s="7" t="str">
        <f t="shared" si="7"/>
        <v>G</v>
      </c>
    </row>
    <row r="244" spans="1:18" ht="12.75" x14ac:dyDescent="0.2">
      <c r="A244" s="6" t="s">
        <v>729</v>
      </c>
      <c r="B244" s="9" t="s">
        <v>732</v>
      </c>
      <c r="C244" s="9" t="s">
        <v>761</v>
      </c>
      <c r="D244" s="7">
        <v>50000</v>
      </c>
      <c r="E244" s="7">
        <v>2</v>
      </c>
      <c r="F244" s="7">
        <v>7</v>
      </c>
      <c r="G244" s="7">
        <v>2</v>
      </c>
      <c r="H244" s="8">
        <v>2</v>
      </c>
      <c r="I244" s="8" t="s">
        <v>110</v>
      </c>
      <c r="J244" s="8">
        <v>6</v>
      </c>
      <c r="K244" s="9" t="s">
        <v>765</v>
      </c>
      <c r="L244" s="7">
        <v>0</v>
      </c>
      <c r="M244" s="7">
        <v>2</v>
      </c>
      <c r="N244" s="7">
        <v>0</v>
      </c>
      <c r="O244" s="7">
        <v>0</v>
      </c>
      <c r="P244" s="7">
        <v>0</v>
      </c>
      <c r="Q244" s="7" t="str">
        <f t="shared" si="6"/>
        <v/>
      </c>
      <c r="R244" s="7" t="str">
        <f t="shared" si="7"/>
        <v>A</v>
      </c>
    </row>
    <row r="245" spans="1:18" ht="12.75" x14ac:dyDescent="0.2">
      <c r="A245" s="6" t="s">
        <v>730</v>
      </c>
      <c r="B245" s="9" t="s">
        <v>732</v>
      </c>
      <c r="C245" s="9" t="s">
        <v>762</v>
      </c>
      <c r="D245" s="7">
        <v>55000</v>
      </c>
      <c r="E245" s="7">
        <v>2</v>
      </c>
      <c r="F245" s="7">
        <v>5</v>
      </c>
      <c r="G245" s="7">
        <v>2</v>
      </c>
      <c r="H245" s="8">
        <v>3</v>
      </c>
      <c r="I245" s="8">
        <v>4</v>
      </c>
      <c r="J245" s="8">
        <v>8</v>
      </c>
      <c r="K245" s="9" t="s">
        <v>767</v>
      </c>
      <c r="L245" s="7">
        <v>2</v>
      </c>
      <c r="M245" s="7">
        <v>1</v>
      </c>
      <c r="N245" s="7">
        <v>2</v>
      </c>
      <c r="O245" s="7">
        <v>0</v>
      </c>
      <c r="P245" s="7">
        <v>0</v>
      </c>
      <c r="Q245" s="7" t="str">
        <f t="shared" si="6"/>
        <v>A</v>
      </c>
      <c r="R245" s="7" t="str">
        <f t="shared" si="7"/>
        <v>GF</v>
      </c>
    </row>
    <row r="246" spans="1:18" ht="12.75" x14ac:dyDescent="0.2">
      <c r="A246" s="6" t="s">
        <v>731</v>
      </c>
      <c r="B246" s="9" t="s">
        <v>732</v>
      </c>
      <c r="C246" s="9" t="s">
        <v>763</v>
      </c>
      <c r="D246" s="7">
        <v>120000</v>
      </c>
      <c r="E246" s="7">
        <v>2</v>
      </c>
      <c r="F246" s="7">
        <v>2</v>
      </c>
      <c r="G246" s="7">
        <v>6</v>
      </c>
      <c r="H246" s="8">
        <v>5</v>
      </c>
      <c r="I246" s="8">
        <v>5</v>
      </c>
      <c r="J246" s="8">
        <v>11</v>
      </c>
      <c r="K246" s="9" t="s">
        <v>159</v>
      </c>
      <c r="L246" s="7">
        <v>2</v>
      </c>
      <c r="M246" s="7">
        <v>2</v>
      </c>
      <c r="N246" s="7">
        <v>1</v>
      </c>
      <c r="O246" s="7">
        <v>2</v>
      </c>
      <c r="P246" s="7">
        <v>0</v>
      </c>
      <c r="Q246" s="7" t="str">
        <f t="shared" si="6"/>
        <v>F</v>
      </c>
      <c r="R246" s="7" t="str">
        <f t="shared" si="7"/>
        <v>GAP</v>
      </c>
    </row>
    <row r="247" spans="1:18" ht="12.75" x14ac:dyDescent="0.2">
      <c r="B247" s="9"/>
      <c r="C247" s="9"/>
      <c r="D247" s="7"/>
      <c r="E247" s="7"/>
      <c r="F247" s="7"/>
      <c r="G247" s="7"/>
      <c r="H247" s="8"/>
      <c r="I247" s="8"/>
      <c r="J247" s="8"/>
      <c r="K247" s="9"/>
      <c r="L247" s="7"/>
      <c r="M247" s="7"/>
      <c r="N247" s="7"/>
      <c r="O247" s="7"/>
      <c r="P247" s="7"/>
      <c r="Q247" s="7"/>
      <c r="R247" s="7"/>
    </row>
    <row r="248" spans="1:18" ht="12.75" x14ac:dyDescent="0.2">
      <c r="B248" s="9"/>
      <c r="C248" s="9"/>
      <c r="D248" s="7"/>
      <c r="E248" s="7"/>
      <c r="F248" s="7"/>
      <c r="G248" s="7"/>
      <c r="H248" s="8"/>
      <c r="I248" s="8"/>
      <c r="J248" s="8"/>
      <c r="K248" s="9"/>
      <c r="L248" s="7"/>
      <c r="M248" s="7"/>
      <c r="N248" s="7"/>
      <c r="O248" s="7"/>
      <c r="P248" s="7"/>
      <c r="Q248" s="7"/>
      <c r="R248" s="7"/>
    </row>
    <row r="249" spans="1:18" ht="12.75" x14ac:dyDescent="0.2">
      <c r="B249" s="9"/>
      <c r="C249" s="9"/>
      <c r="D249" s="7"/>
      <c r="E249" s="7"/>
      <c r="F249" s="7"/>
      <c r="G249" s="7"/>
      <c r="H249" s="8"/>
      <c r="I249" s="8"/>
      <c r="J249" s="8"/>
      <c r="K249" s="9"/>
      <c r="L249" s="7"/>
      <c r="M249" s="7"/>
      <c r="N249" s="7"/>
      <c r="O249" s="7"/>
      <c r="P249" s="7"/>
      <c r="Q249" s="7"/>
      <c r="R249" s="7"/>
    </row>
    <row r="250" spans="1:18" ht="12.75" x14ac:dyDescent="0.2">
      <c r="B250" s="9"/>
      <c r="C250" s="9"/>
      <c r="D250" s="7"/>
      <c r="E250" s="7"/>
      <c r="F250" s="7"/>
      <c r="G250" s="7"/>
      <c r="H250" s="8"/>
      <c r="I250" s="8"/>
      <c r="J250" s="8"/>
      <c r="K250" s="9"/>
      <c r="L250" s="7"/>
      <c r="M250" s="7"/>
      <c r="N250" s="7"/>
      <c r="O250" s="7"/>
      <c r="P250" s="7"/>
      <c r="Q250" s="7"/>
      <c r="R250" s="7"/>
    </row>
    <row r="251" spans="1:18" ht="12.75" x14ac:dyDescent="0.2">
      <c r="B251" s="9"/>
      <c r="C251" s="9"/>
      <c r="D251" s="7"/>
      <c r="E251" s="7"/>
      <c r="F251" s="7"/>
      <c r="G251" s="7"/>
      <c r="H251" s="8"/>
      <c r="I251" s="8"/>
      <c r="J251" s="8"/>
      <c r="K251" s="9"/>
      <c r="L251" s="7"/>
      <c r="M251" s="7"/>
      <c r="N251" s="7"/>
      <c r="O251" s="7"/>
      <c r="P251" s="7"/>
      <c r="Q251" s="7"/>
      <c r="R251" s="7"/>
    </row>
    <row r="252" spans="1:18" ht="12.75" x14ac:dyDescent="0.2">
      <c r="B252" s="9"/>
      <c r="C252" s="9"/>
      <c r="D252" s="7"/>
      <c r="E252" s="7"/>
      <c r="F252" s="7"/>
      <c r="G252" s="7"/>
      <c r="H252" s="8"/>
      <c r="I252" s="8"/>
      <c r="J252" s="8"/>
      <c r="K252" s="9"/>
      <c r="L252" s="7"/>
      <c r="M252" s="7"/>
      <c r="N252" s="7"/>
      <c r="O252" s="7"/>
      <c r="P252" s="7"/>
      <c r="Q252" s="7"/>
      <c r="R252" s="7"/>
    </row>
    <row r="253" spans="1:18" ht="12.75" x14ac:dyDescent="0.2">
      <c r="B253" s="9"/>
      <c r="C253" s="9"/>
      <c r="D253" s="7"/>
      <c r="E253" s="7"/>
      <c r="F253" s="7"/>
      <c r="G253" s="7"/>
      <c r="H253" s="8"/>
      <c r="I253" s="8"/>
      <c r="J253" s="8"/>
      <c r="K253" s="9"/>
      <c r="L253" s="7"/>
      <c r="M253" s="7"/>
      <c r="N253" s="7"/>
      <c r="O253" s="7"/>
      <c r="P253" s="7"/>
      <c r="Q253" s="7"/>
      <c r="R253" s="7"/>
    </row>
    <row r="254" spans="1:18" ht="12.75" x14ac:dyDescent="0.2">
      <c r="B254" s="9"/>
      <c r="C254" s="9"/>
      <c r="D254" s="7"/>
      <c r="E254" s="7"/>
      <c r="F254" s="7"/>
      <c r="G254" s="7"/>
      <c r="H254" s="8"/>
      <c r="I254" s="8"/>
      <c r="J254" s="8"/>
      <c r="K254" s="9"/>
      <c r="L254" s="7"/>
      <c r="M254" s="7"/>
      <c r="N254" s="7"/>
      <c r="O254" s="7"/>
      <c r="P254" s="7"/>
      <c r="Q254" s="7"/>
      <c r="R254" s="7"/>
    </row>
    <row r="255" spans="1:18" ht="12.75" x14ac:dyDescent="0.2">
      <c r="B255" s="9"/>
      <c r="C255" s="9"/>
      <c r="D255" s="7"/>
      <c r="E255" s="7"/>
      <c r="F255" s="7"/>
      <c r="G255" s="7"/>
      <c r="H255" s="8"/>
      <c r="I255" s="8"/>
      <c r="J255" s="8"/>
      <c r="K255" s="9"/>
      <c r="L255" s="7"/>
      <c r="M255" s="7"/>
      <c r="N255" s="7"/>
      <c r="O255" s="7"/>
      <c r="P255" s="7"/>
      <c r="Q255" s="7"/>
      <c r="R255" s="7"/>
    </row>
    <row r="256" spans="1:18" ht="12.75" x14ac:dyDescent="0.2">
      <c r="B256" s="9"/>
      <c r="C256" s="9"/>
      <c r="D256" s="7"/>
      <c r="E256" s="7"/>
      <c r="F256" s="7"/>
      <c r="G256" s="7"/>
      <c r="H256" s="8"/>
      <c r="I256" s="8"/>
      <c r="J256" s="8"/>
      <c r="K256" s="9"/>
      <c r="L256" s="7"/>
      <c r="M256" s="7"/>
      <c r="N256" s="7"/>
      <c r="O256" s="7"/>
      <c r="P256" s="7"/>
      <c r="Q256" s="7"/>
      <c r="R256" s="7"/>
    </row>
    <row r="257" spans="2:18" ht="12.75" x14ac:dyDescent="0.2">
      <c r="B257" s="9"/>
      <c r="C257" s="9"/>
      <c r="D257" s="7"/>
      <c r="E257" s="7"/>
      <c r="F257" s="7"/>
      <c r="G257" s="7"/>
      <c r="H257" s="8"/>
      <c r="I257" s="8"/>
      <c r="J257" s="8"/>
      <c r="K257" s="9"/>
      <c r="L257" s="7"/>
      <c r="M257" s="7"/>
      <c r="N257" s="7"/>
      <c r="O257" s="7"/>
      <c r="P257" s="7"/>
      <c r="Q257" s="7"/>
      <c r="R257" s="7"/>
    </row>
    <row r="258" spans="2:18" ht="12.75" x14ac:dyDescent="0.2">
      <c r="B258" s="9"/>
      <c r="C258" s="9"/>
      <c r="D258" s="7"/>
      <c r="E258" s="7"/>
      <c r="F258" s="7"/>
      <c r="G258" s="7"/>
      <c r="H258" s="8"/>
      <c r="I258" s="8"/>
      <c r="J258" s="8"/>
      <c r="K258" s="9"/>
      <c r="L258" s="7"/>
      <c r="M258" s="7"/>
      <c r="N258" s="7"/>
      <c r="O258" s="7"/>
      <c r="P258" s="7"/>
      <c r="Q258" s="7"/>
      <c r="R258" s="7"/>
    </row>
    <row r="259" spans="2:18" ht="12.75" x14ac:dyDescent="0.2">
      <c r="B259" s="9"/>
      <c r="C259" s="9"/>
      <c r="D259" s="7"/>
      <c r="E259" s="7"/>
      <c r="F259" s="7"/>
      <c r="G259" s="7"/>
      <c r="H259" s="8"/>
      <c r="I259" s="8"/>
      <c r="J259" s="8"/>
      <c r="K259" s="9"/>
      <c r="L259" s="7"/>
      <c r="M259" s="7"/>
      <c r="N259" s="7"/>
      <c r="O259" s="7"/>
      <c r="P259" s="7"/>
      <c r="Q259" s="7"/>
      <c r="R259" s="7"/>
    </row>
    <row r="260" spans="2:18" ht="12.75" x14ac:dyDescent="0.2">
      <c r="B260" s="9"/>
      <c r="C260" s="9"/>
      <c r="D260" s="7"/>
      <c r="E260" s="7"/>
      <c r="F260" s="7"/>
      <c r="G260" s="7"/>
      <c r="H260" s="8"/>
      <c r="I260" s="8"/>
      <c r="J260" s="8"/>
      <c r="K260" s="9"/>
      <c r="L260" s="7"/>
      <c r="M260" s="7"/>
      <c r="N260" s="7"/>
      <c r="O260" s="7"/>
      <c r="P260" s="7"/>
      <c r="Q260" s="7"/>
      <c r="R260" s="7"/>
    </row>
    <row r="261" spans="2:18" ht="12.75" x14ac:dyDescent="0.2">
      <c r="B261" s="9"/>
      <c r="C261" s="9"/>
      <c r="D261" s="7"/>
      <c r="E261" s="7"/>
      <c r="F261" s="7"/>
      <c r="G261" s="7"/>
      <c r="H261" s="8"/>
      <c r="I261" s="8"/>
      <c r="J261" s="8"/>
      <c r="K261" s="9"/>
      <c r="L261" s="7"/>
      <c r="M261" s="7"/>
      <c r="N261" s="7"/>
      <c r="O261" s="7"/>
      <c r="P261" s="7"/>
      <c r="Q261" s="7"/>
      <c r="R261" s="7"/>
    </row>
    <row r="262" spans="2:18" ht="12.75" x14ac:dyDescent="0.2">
      <c r="B262" s="9"/>
      <c r="C262" s="9"/>
      <c r="D262" s="7"/>
      <c r="E262" s="7"/>
      <c r="F262" s="7"/>
      <c r="G262" s="7"/>
      <c r="H262" s="8"/>
      <c r="I262" s="8"/>
      <c r="J262" s="8"/>
      <c r="K262" s="9"/>
      <c r="L262" s="7"/>
      <c r="M262" s="7"/>
      <c r="N262" s="7"/>
      <c r="O262" s="7"/>
      <c r="P262" s="7"/>
      <c r="Q262" s="7"/>
      <c r="R262" s="7"/>
    </row>
    <row r="263" spans="2:18" ht="12.75" x14ac:dyDescent="0.2">
      <c r="B263" s="9"/>
      <c r="C263" s="9"/>
      <c r="D263" s="7"/>
      <c r="E263" s="7"/>
      <c r="F263" s="7"/>
      <c r="G263" s="7"/>
      <c r="H263" s="8"/>
      <c r="I263" s="8"/>
      <c r="J263" s="8"/>
      <c r="K263" s="9"/>
      <c r="L263" s="7"/>
      <c r="M263" s="7"/>
      <c r="N263" s="7"/>
      <c r="O263" s="7"/>
      <c r="P263" s="7"/>
      <c r="Q263" s="7"/>
      <c r="R263" s="7"/>
    </row>
    <row r="264" spans="2:18" ht="12.75" x14ac:dyDescent="0.2">
      <c r="B264" s="9"/>
      <c r="C264" s="9"/>
      <c r="D264" s="7"/>
      <c r="E264" s="7"/>
      <c r="F264" s="7"/>
      <c r="G264" s="7"/>
      <c r="H264" s="8"/>
      <c r="I264" s="8"/>
      <c r="J264" s="8"/>
      <c r="K264" s="9"/>
      <c r="L264" s="7"/>
      <c r="M264" s="7"/>
      <c r="N264" s="7"/>
      <c r="O264" s="7"/>
      <c r="P264" s="7"/>
      <c r="Q264" s="7"/>
      <c r="R264" s="7"/>
    </row>
    <row r="265" spans="2:18" ht="12.75" x14ac:dyDescent="0.2">
      <c r="B265" s="9"/>
      <c r="C265" s="9"/>
      <c r="D265" s="7"/>
      <c r="E265" s="7"/>
      <c r="F265" s="7"/>
      <c r="G265" s="7"/>
      <c r="H265" s="8"/>
      <c r="I265" s="8"/>
      <c r="J265" s="8"/>
      <c r="K265" s="9"/>
      <c r="L265" s="7"/>
      <c r="M265" s="7"/>
      <c r="N265" s="7"/>
      <c r="O265" s="7"/>
      <c r="P265" s="7"/>
      <c r="Q265" s="7"/>
      <c r="R265" s="7"/>
    </row>
    <row r="266" spans="2:18" ht="12.75" x14ac:dyDescent="0.2">
      <c r="B266" s="9"/>
      <c r="C266" s="9"/>
      <c r="D266" s="7"/>
      <c r="E266" s="7"/>
      <c r="F266" s="7"/>
      <c r="G266" s="7"/>
      <c r="H266" s="8"/>
      <c r="I266" s="8"/>
      <c r="J266" s="8"/>
      <c r="K266" s="9"/>
      <c r="L266" s="7"/>
      <c r="M266" s="7"/>
      <c r="N266" s="7"/>
      <c r="O266" s="7"/>
      <c r="P266" s="7"/>
      <c r="Q266" s="7"/>
      <c r="R266" s="7"/>
    </row>
    <row r="267" spans="2:18" ht="12.75" x14ac:dyDescent="0.2">
      <c r="B267" s="9"/>
      <c r="C267" s="9"/>
      <c r="D267" s="7"/>
      <c r="E267" s="7"/>
      <c r="F267" s="7"/>
      <c r="G267" s="7"/>
      <c r="H267" s="8"/>
      <c r="I267" s="8"/>
      <c r="J267" s="8"/>
      <c r="K267" s="9"/>
      <c r="L267" s="7"/>
      <c r="M267" s="7"/>
      <c r="N267" s="7"/>
      <c r="O267" s="7"/>
      <c r="P267" s="7"/>
      <c r="Q267" s="7"/>
      <c r="R267" s="7"/>
    </row>
    <row r="268" spans="2:18" ht="12.75" x14ac:dyDescent="0.2">
      <c r="B268" s="9"/>
      <c r="C268" s="9"/>
      <c r="D268" s="7"/>
      <c r="E268" s="7"/>
      <c r="F268" s="7"/>
      <c r="G268" s="7"/>
      <c r="H268" s="8"/>
      <c r="I268" s="8"/>
      <c r="J268" s="8"/>
      <c r="K268" s="9"/>
      <c r="L268" s="7"/>
      <c r="M268" s="7"/>
      <c r="N268" s="7"/>
      <c r="O268" s="7"/>
      <c r="P268" s="7"/>
      <c r="Q268" s="7"/>
      <c r="R268" s="7"/>
    </row>
  </sheetData>
  <sortState xmlns:xlrd2="http://schemas.microsoft.com/office/spreadsheetml/2017/richdata2" ref="C2:R5">
    <sortCondition ref="C2:C5"/>
  </sortState>
  <phoneticPr fontId="13" type="noConversion"/>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B1FCA-50C8-48BD-8231-BB72EF239E95}">
  <sheetPr>
    <tabColor theme="1"/>
    <outlinePr summaryBelow="0" summaryRight="0"/>
  </sheetPr>
  <dimension ref="A1:J1037"/>
  <sheetViews>
    <sheetView workbookViewId="0">
      <pane xSplit="1" ySplit="1" topLeftCell="B26" activePane="bottomRight" state="frozen"/>
      <selection activeCell="C14" sqref="C14"/>
      <selection pane="topRight" activeCell="C14" sqref="C14"/>
      <selection pane="bottomLeft" activeCell="C14" sqref="C14"/>
      <selection pane="bottomRight" activeCell="B32" sqref="B32"/>
    </sheetView>
  </sheetViews>
  <sheetFormatPr baseColWidth="10" defaultColWidth="12.7109375" defaultRowHeight="45" customHeight="1" x14ac:dyDescent="0.25"/>
  <cols>
    <col min="1" max="1" width="27.42578125" style="46" bestFit="1" customWidth="1"/>
    <col min="2" max="2" width="34.5703125" style="63" bestFit="1" customWidth="1"/>
    <col min="3" max="3" width="13.140625" style="42" customWidth="1"/>
    <col min="4" max="8" width="4.7109375" style="42" customWidth="1"/>
    <col min="9" max="9" width="57.85546875" style="47" customWidth="1"/>
    <col min="10" max="10" width="76.7109375" style="59" customWidth="1"/>
    <col min="11" max="16384" width="12.7109375" style="42"/>
  </cols>
  <sheetData>
    <row r="1" spans="1:10" ht="45" customHeight="1" x14ac:dyDescent="0.25">
      <c r="A1" s="48" t="s">
        <v>283</v>
      </c>
      <c r="B1" s="51" t="s">
        <v>592</v>
      </c>
      <c r="C1" s="49" t="s">
        <v>284</v>
      </c>
      <c r="D1" s="49" t="s">
        <v>87</v>
      </c>
      <c r="E1" s="49" t="s">
        <v>4</v>
      </c>
      <c r="F1" s="50" t="s">
        <v>5</v>
      </c>
      <c r="G1" s="50" t="s">
        <v>6</v>
      </c>
      <c r="H1" s="50" t="s">
        <v>7</v>
      </c>
      <c r="I1" s="51" t="s">
        <v>285</v>
      </c>
      <c r="J1" s="60" t="s">
        <v>286</v>
      </c>
    </row>
    <row r="2" spans="1:10" ht="45" customHeight="1" x14ac:dyDescent="0.25">
      <c r="A2" s="52" t="s">
        <v>287</v>
      </c>
      <c r="B2" s="61" t="s">
        <v>604</v>
      </c>
      <c r="C2" s="53">
        <v>80000</v>
      </c>
      <c r="D2" s="53">
        <v>7</v>
      </c>
      <c r="E2" s="53">
        <v>1</v>
      </c>
      <c r="F2" s="54">
        <v>2</v>
      </c>
      <c r="G2" s="54" t="s">
        <v>110</v>
      </c>
      <c r="H2" s="54">
        <v>6</v>
      </c>
      <c r="I2" s="55" t="s">
        <v>531</v>
      </c>
      <c r="J2" s="56" t="s">
        <v>681</v>
      </c>
    </row>
    <row r="3" spans="1:10" ht="45" customHeight="1" x14ac:dyDescent="0.25">
      <c r="A3" s="48" t="s">
        <v>771</v>
      </c>
      <c r="B3" s="61" t="s">
        <v>50</v>
      </c>
      <c r="C3" s="53">
        <v>150000</v>
      </c>
      <c r="D3" s="53">
        <v>6</v>
      </c>
      <c r="E3" s="53">
        <v>3</v>
      </c>
      <c r="F3" s="54">
        <v>2</v>
      </c>
      <c r="G3" s="54">
        <v>2</v>
      </c>
      <c r="H3" s="54">
        <v>9</v>
      </c>
      <c r="I3" s="55" t="s">
        <v>773</v>
      </c>
      <c r="J3" s="56" t="s">
        <v>110</v>
      </c>
    </row>
    <row r="4" spans="1:10" ht="45" customHeight="1" x14ac:dyDescent="0.25">
      <c r="A4" s="48" t="s">
        <v>288</v>
      </c>
      <c r="B4" s="61" t="s">
        <v>612</v>
      </c>
      <c r="C4" s="53">
        <v>80000</v>
      </c>
      <c r="D4" s="53">
        <v>6</v>
      </c>
      <c r="E4" s="53">
        <v>3</v>
      </c>
      <c r="F4" s="54">
        <v>4</v>
      </c>
      <c r="G4" s="54">
        <v>3</v>
      </c>
      <c r="H4" s="54">
        <v>9</v>
      </c>
      <c r="I4" s="55" t="s">
        <v>532</v>
      </c>
      <c r="J4" s="56" t="s">
        <v>782</v>
      </c>
    </row>
    <row r="5" spans="1:10" ht="45" customHeight="1" x14ac:dyDescent="0.25">
      <c r="A5" s="52" t="s">
        <v>641</v>
      </c>
      <c r="B5" s="61" t="s">
        <v>31</v>
      </c>
      <c r="C5" s="53">
        <v>180000</v>
      </c>
      <c r="D5" s="53">
        <v>4</v>
      </c>
      <c r="E5" s="53">
        <v>5</v>
      </c>
      <c r="F5" s="54">
        <v>4</v>
      </c>
      <c r="G5" s="54">
        <v>6</v>
      </c>
      <c r="H5" s="54">
        <v>10</v>
      </c>
      <c r="I5" s="58" t="s">
        <v>642</v>
      </c>
      <c r="J5" s="56" t="s">
        <v>643</v>
      </c>
    </row>
    <row r="6" spans="1:10" ht="45" customHeight="1" x14ac:dyDescent="0.25">
      <c r="A6" s="48" t="s">
        <v>571</v>
      </c>
      <c r="B6" s="61" t="s">
        <v>623</v>
      </c>
      <c r="C6" s="53">
        <v>200000</v>
      </c>
      <c r="D6" s="53">
        <v>6</v>
      </c>
      <c r="E6" s="53">
        <v>3</v>
      </c>
      <c r="F6" s="54">
        <v>3</v>
      </c>
      <c r="G6" s="54">
        <v>4</v>
      </c>
      <c r="H6" s="54">
        <v>9</v>
      </c>
      <c r="I6" s="55" t="s">
        <v>572</v>
      </c>
      <c r="J6" s="56" t="s">
        <v>680</v>
      </c>
    </row>
    <row r="7" spans="1:10" ht="45" customHeight="1" x14ac:dyDescent="0.25">
      <c r="A7" s="52" t="s">
        <v>683</v>
      </c>
      <c r="B7" s="61" t="s">
        <v>601</v>
      </c>
      <c r="C7" s="53">
        <v>50000</v>
      </c>
      <c r="D7" s="53">
        <v>6</v>
      </c>
      <c r="E7" s="53">
        <v>2</v>
      </c>
      <c r="F7" s="54">
        <v>3</v>
      </c>
      <c r="G7" s="54">
        <v>3</v>
      </c>
      <c r="H7" s="54">
        <v>8</v>
      </c>
      <c r="I7" s="58" t="s">
        <v>679</v>
      </c>
      <c r="J7" s="56" t="s">
        <v>783</v>
      </c>
    </row>
    <row r="8" spans="1:10" ht="45" customHeight="1" x14ac:dyDescent="0.25">
      <c r="A8" s="52" t="s">
        <v>289</v>
      </c>
      <c r="B8" s="61" t="s">
        <v>605</v>
      </c>
      <c r="C8" s="53">
        <v>130000</v>
      </c>
      <c r="D8" s="53">
        <v>5</v>
      </c>
      <c r="E8" s="53">
        <v>3</v>
      </c>
      <c r="F8" s="54">
        <v>4</v>
      </c>
      <c r="G8" s="54" t="s">
        <v>110</v>
      </c>
      <c r="H8" s="54">
        <v>9</v>
      </c>
      <c r="I8" s="58" t="s">
        <v>672</v>
      </c>
      <c r="J8" s="56" t="s">
        <v>678</v>
      </c>
    </row>
    <row r="9" spans="1:10" ht="45" customHeight="1" x14ac:dyDescent="0.25">
      <c r="A9" s="52" t="s">
        <v>670</v>
      </c>
      <c r="B9" s="61" t="s">
        <v>605</v>
      </c>
      <c r="C9" s="53">
        <v>230000</v>
      </c>
      <c r="D9" s="53">
        <v>7</v>
      </c>
      <c r="E9" s="53">
        <v>4</v>
      </c>
      <c r="F9" s="54">
        <v>2</v>
      </c>
      <c r="G9" s="54">
        <v>4</v>
      </c>
      <c r="H9" s="54">
        <v>9</v>
      </c>
      <c r="I9" s="55" t="s">
        <v>588</v>
      </c>
      <c r="J9" s="56" t="s">
        <v>669</v>
      </c>
    </row>
    <row r="10" spans="1:10" ht="45" customHeight="1" x14ac:dyDescent="0.25">
      <c r="A10" s="48" t="s">
        <v>590</v>
      </c>
      <c r="B10" s="61" t="s">
        <v>602</v>
      </c>
      <c r="C10" s="53">
        <v>50000</v>
      </c>
      <c r="D10" s="53">
        <v>5</v>
      </c>
      <c r="E10" s="53">
        <v>2</v>
      </c>
      <c r="F10" s="54">
        <v>3</v>
      </c>
      <c r="G10" s="54">
        <v>3</v>
      </c>
      <c r="H10" s="54">
        <v>7</v>
      </c>
      <c r="I10" s="55" t="s">
        <v>591</v>
      </c>
      <c r="J10" s="56" t="s">
        <v>595</v>
      </c>
    </row>
    <row r="11" spans="1:10" ht="45" customHeight="1" x14ac:dyDescent="0.25">
      <c r="A11" s="52" t="s">
        <v>671</v>
      </c>
      <c r="B11" s="61" t="s">
        <v>605</v>
      </c>
      <c r="C11" s="53">
        <v>340000</v>
      </c>
      <c r="D11" s="53">
        <v>6</v>
      </c>
      <c r="E11" s="53">
        <v>5</v>
      </c>
      <c r="F11" s="54">
        <v>2</v>
      </c>
      <c r="G11" s="54">
        <v>3</v>
      </c>
      <c r="H11" s="54">
        <v>10</v>
      </c>
      <c r="I11" s="55" t="s">
        <v>587</v>
      </c>
      <c r="J11" s="56" t="s">
        <v>668</v>
      </c>
    </row>
    <row r="12" spans="1:10" ht="45" customHeight="1" x14ac:dyDescent="0.25">
      <c r="A12" s="48" t="s">
        <v>290</v>
      </c>
      <c r="B12" s="61" t="s">
        <v>604</v>
      </c>
      <c r="C12" s="53">
        <v>0</v>
      </c>
      <c r="D12" s="53">
        <v>5</v>
      </c>
      <c r="E12" s="53">
        <v>2</v>
      </c>
      <c r="F12" s="54">
        <v>3</v>
      </c>
      <c r="G12" s="54">
        <v>6</v>
      </c>
      <c r="H12" s="54">
        <v>7</v>
      </c>
      <c r="I12" s="55" t="s">
        <v>535</v>
      </c>
      <c r="J12" s="56" t="s">
        <v>632</v>
      </c>
    </row>
    <row r="13" spans="1:10" ht="45" customHeight="1" x14ac:dyDescent="0.25">
      <c r="A13" s="48" t="s">
        <v>772</v>
      </c>
      <c r="B13" s="61" t="s">
        <v>50</v>
      </c>
      <c r="C13" s="53">
        <v>200000</v>
      </c>
      <c r="D13" s="53">
        <v>7</v>
      </c>
      <c r="E13" s="53">
        <v>3</v>
      </c>
      <c r="F13" s="54">
        <v>2</v>
      </c>
      <c r="G13" s="54">
        <v>4</v>
      </c>
      <c r="H13" s="54">
        <v>8</v>
      </c>
      <c r="I13" s="55" t="s">
        <v>770</v>
      </c>
      <c r="J13" s="56" t="s">
        <v>110</v>
      </c>
    </row>
    <row r="14" spans="1:10" ht="45" customHeight="1" x14ac:dyDescent="0.25">
      <c r="A14" s="48" t="s">
        <v>291</v>
      </c>
      <c r="B14" s="98" t="s">
        <v>602</v>
      </c>
      <c r="C14" s="53">
        <v>280000</v>
      </c>
      <c r="D14" s="53">
        <v>2</v>
      </c>
      <c r="E14" s="53">
        <v>7</v>
      </c>
      <c r="F14" s="54">
        <v>5</v>
      </c>
      <c r="G14" s="54">
        <v>4</v>
      </c>
      <c r="H14" s="54">
        <v>11</v>
      </c>
      <c r="I14" s="55" t="s">
        <v>673</v>
      </c>
      <c r="J14" s="56" t="s">
        <v>667</v>
      </c>
    </row>
    <row r="15" spans="1:10" ht="45" customHeight="1" x14ac:dyDescent="0.25">
      <c r="A15" s="52" t="s">
        <v>619</v>
      </c>
      <c r="B15" s="61" t="s">
        <v>623</v>
      </c>
      <c r="C15" s="53">
        <v>190000</v>
      </c>
      <c r="D15" s="53">
        <v>8</v>
      </c>
      <c r="E15" s="53">
        <v>2</v>
      </c>
      <c r="F15" s="54">
        <v>3</v>
      </c>
      <c r="G15" s="54">
        <v>4</v>
      </c>
      <c r="H15" s="54">
        <v>8</v>
      </c>
      <c r="I15" s="58" t="s">
        <v>621</v>
      </c>
      <c r="J15" s="56" t="s">
        <v>787</v>
      </c>
    </row>
    <row r="16" spans="1:10" ht="45" customHeight="1" x14ac:dyDescent="0.25">
      <c r="A16" s="52" t="s">
        <v>620</v>
      </c>
      <c r="B16" s="61" t="s">
        <v>623</v>
      </c>
      <c r="C16" s="53">
        <v>0</v>
      </c>
      <c r="D16" s="53">
        <v>8</v>
      </c>
      <c r="E16" s="53">
        <v>2</v>
      </c>
      <c r="F16" s="54">
        <v>3</v>
      </c>
      <c r="G16" s="54">
        <v>4</v>
      </c>
      <c r="H16" s="54">
        <v>8</v>
      </c>
      <c r="I16" s="58" t="s">
        <v>622</v>
      </c>
      <c r="J16" s="56" t="s">
        <v>787</v>
      </c>
    </row>
    <row r="17" spans="1:10" ht="45" customHeight="1" x14ac:dyDescent="0.25">
      <c r="A17" s="48" t="s">
        <v>292</v>
      </c>
      <c r="B17" s="61" t="s">
        <v>50</v>
      </c>
      <c r="C17" s="53">
        <v>230000</v>
      </c>
      <c r="D17" s="53">
        <v>8</v>
      </c>
      <c r="E17" s="53">
        <v>3</v>
      </c>
      <c r="F17" s="54">
        <v>2</v>
      </c>
      <c r="G17" s="54">
        <v>5</v>
      </c>
      <c r="H17" s="54">
        <v>8</v>
      </c>
      <c r="I17" s="55" t="s">
        <v>536</v>
      </c>
      <c r="J17" s="56" t="s">
        <v>666</v>
      </c>
    </row>
    <row r="18" spans="1:10" ht="45" customHeight="1" x14ac:dyDescent="0.25">
      <c r="A18" s="48" t="s">
        <v>573</v>
      </c>
      <c r="B18" s="61" t="s">
        <v>623</v>
      </c>
      <c r="C18" s="53">
        <v>190000</v>
      </c>
      <c r="D18" s="53">
        <v>6</v>
      </c>
      <c r="E18" s="53">
        <v>3</v>
      </c>
      <c r="F18" s="54">
        <v>3</v>
      </c>
      <c r="G18" s="54">
        <v>4</v>
      </c>
      <c r="H18" s="54">
        <v>8</v>
      </c>
      <c r="I18" s="55" t="s">
        <v>574</v>
      </c>
      <c r="J18" s="56" t="s">
        <v>665</v>
      </c>
    </row>
    <row r="19" spans="1:10" ht="45" customHeight="1" x14ac:dyDescent="0.25">
      <c r="A19" s="48" t="s">
        <v>293</v>
      </c>
      <c r="B19" s="61" t="s">
        <v>664</v>
      </c>
      <c r="C19" s="53">
        <v>250000</v>
      </c>
      <c r="D19" s="53">
        <v>4</v>
      </c>
      <c r="E19" s="53">
        <v>5</v>
      </c>
      <c r="F19" s="54">
        <v>4</v>
      </c>
      <c r="G19" s="54" t="s">
        <v>110</v>
      </c>
      <c r="H19" s="54">
        <v>10</v>
      </c>
      <c r="I19" s="55" t="s">
        <v>674</v>
      </c>
      <c r="J19" s="56" t="s">
        <v>658</v>
      </c>
    </row>
    <row r="20" spans="1:10" ht="45" customHeight="1" x14ac:dyDescent="0.25">
      <c r="A20" s="52" t="s">
        <v>661</v>
      </c>
      <c r="B20" s="61" t="s">
        <v>601</v>
      </c>
      <c r="C20" s="53">
        <v>80000</v>
      </c>
      <c r="D20" s="53">
        <v>4</v>
      </c>
      <c r="E20" s="53">
        <v>7</v>
      </c>
      <c r="F20" s="54">
        <v>3</v>
      </c>
      <c r="G20" s="57" t="s">
        <v>110</v>
      </c>
      <c r="H20" s="54">
        <v>8</v>
      </c>
      <c r="I20" s="58" t="s">
        <v>663</v>
      </c>
      <c r="J20" s="56" t="s">
        <v>662</v>
      </c>
    </row>
    <row r="21" spans="1:10" ht="45" customHeight="1" x14ac:dyDescent="0.25">
      <c r="A21" s="48" t="s">
        <v>294</v>
      </c>
      <c r="B21" s="61" t="s">
        <v>603</v>
      </c>
      <c r="C21" s="53">
        <v>195000</v>
      </c>
      <c r="D21" s="53">
        <v>5</v>
      </c>
      <c r="E21" s="53">
        <v>4</v>
      </c>
      <c r="F21" s="54">
        <v>4</v>
      </c>
      <c r="G21" s="54" t="s">
        <v>110</v>
      </c>
      <c r="H21" s="54">
        <v>9</v>
      </c>
      <c r="I21" s="55" t="s">
        <v>675</v>
      </c>
      <c r="J21" s="56" t="s">
        <v>660</v>
      </c>
    </row>
    <row r="22" spans="1:10" ht="45" customHeight="1" x14ac:dyDescent="0.25">
      <c r="A22" s="48" t="s">
        <v>295</v>
      </c>
      <c r="B22" s="61" t="s">
        <v>50</v>
      </c>
      <c r="C22" s="53">
        <v>150000</v>
      </c>
      <c r="D22" s="53">
        <v>7</v>
      </c>
      <c r="E22" s="53">
        <v>2</v>
      </c>
      <c r="F22" s="54">
        <v>2</v>
      </c>
      <c r="G22" s="54">
        <v>2</v>
      </c>
      <c r="H22" s="54">
        <v>8</v>
      </c>
      <c r="I22" s="55" t="s">
        <v>541</v>
      </c>
      <c r="J22" s="56" t="s">
        <v>659</v>
      </c>
    </row>
    <row r="23" spans="1:10" ht="45" customHeight="1" x14ac:dyDescent="0.25">
      <c r="A23" s="48" t="s">
        <v>569</v>
      </c>
      <c r="B23" s="61" t="s">
        <v>623</v>
      </c>
      <c r="C23" s="53">
        <v>270000</v>
      </c>
      <c r="D23" s="53">
        <v>6</v>
      </c>
      <c r="E23" s="53">
        <v>6</v>
      </c>
      <c r="F23" s="54">
        <v>5</v>
      </c>
      <c r="G23" s="54" t="s">
        <v>110</v>
      </c>
      <c r="H23" s="54">
        <v>10</v>
      </c>
      <c r="I23" s="55" t="s">
        <v>570</v>
      </c>
      <c r="J23" s="56" t="s">
        <v>656</v>
      </c>
    </row>
    <row r="24" spans="1:10" ht="45" customHeight="1" x14ac:dyDescent="0.25">
      <c r="A24" s="48" t="s">
        <v>296</v>
      </c>
      <c r="B24" s="61" t="s">
        <v>604</v>
      </c>
      <c r="C24" s="53">
        <v>250000</v>
      </c>
      <c r="D24" s="53">
        <v>5</v>
      </c>
      <c r="E24" s="53">
        <v>5</v>
      </c>
      <c r="F24" s="54">
        <v>4</v>
      </c>
      <c r="G24" s="54">
        <v>4</v>
      </c>
      <c r="H24" s="54">
        <v>10</v>
      </c>
      <c r="I24" s="55" t="s">
        <v>543</v>
      </c>
      <c r="J24" s="56" t="s">
        <v>632</v>
      </c>
    </row>
    <row r="25" spans="1:10" ht="45" customHeight="1" x14ac:dyDescent="0.25">
      <c r="A25" s="48" t="s">
        <v>297</v>
      </c>
      <c r="B25" s="61" t="s">
        <v>657</v>
      </c>
      <c r="C25" s="53">
        <v>240000</v>
      </c>
      <c r="D25" s="53">
        <v>6</v>
      </c>
      <c r="E25" s="53">
        <v>6</v>
      </c>
      <c r="F25" s="54">
        <v>4</v>
      </c>
      <c r="G25" s="54" t="s">
        <v>110</v>
      </c>
      <c r="H25" s="54">
        <v>9</v>
      </c>
      <c r="I25" s="55" t="s">
        <v>544</v>
      </c>
      <c r="J25" s="56" t="s">
        <v>655</v>
      </c>
    </row>
    <row r="26" spans="1:10" ht="45" customHeight="1" x14ac:dyDescent="0.25">
      <c r="A26" s="48" t="s">
        <v>298</v>
      </c>
      <c r="B26" s="61" t="s">
        <v>605</v>
      </c>
      <c r="C26" s="53">
        <v>260000</v>
      </c>
      <c r="D26" s="53">
        <v>7</v>
      </c>
      <c r="E26" s="53">
        <v>3</v>
      </c>
      <c r="F26" s="54">
        <v>2</v>
      </c>
      <c r="G26" s="54" t="s">
        <v>110</v>
      </c>
      <c r="H26" s="54">
        <v>9</v>
      </c>
      <c r="I26" s="55" t="s">
        <v>546</v>
      </c>
      <c r="J26" s="56" t="s">
        <v>654</v>
      </c>
    </row>
    <row r="27" spans="1:10" ht="45" customHeight="1" x14ac:dyDescent="0.25">
      <c r="A27" s="48" t="s">
        <v>299</v>
      </c>
      <c r="B27" s="61" t="s">
        <v>602</v>
      </c>
      <c r="C27" s="53">
        <v>280000</v>
      </c>
      <c r="D27" s="53">
        <v>7</v>
      </c>
      <c r="E27" s="53">
        <v>4</v>
      </c>
      <c r="F27" s="54">
        <v>2</v>
      </c>
      <c r="G27" s="54">
        <v>3</v>
      </c>
      <c r="H27" s="54">
        <v>9</v>
      </c>
      <c r="I27" s="55" t="s">
        <v>547</v>
      </c>
      <c r="J27" s="56" t="s">
        <v>653</v>
      </c>
    </row>
    <row r="28" spans="1:10" ht="45" customHeight="1" x14ac:dyDescent="0.25">
      <c r="A28" s="48" t="s">
        <v>300</v>
      </c>
      <c r="B28" s="61" t="s">
        <v>612</v>
      </c>
      <c r="C28" s="53">
        <v>200000</v>
      </c>
      <c r="D28" s="53">
        <v>5</v>
      </c>
      <c r="E28" s="53">
        <v>4</v>
      </c>
      <c r="F28" s="54">
        <v>3</v>
      </c>
      <c r="G28" s="54" t="s">
        <v>110</v>
      </c>
      <c r="H28" s="54">
        <v>9</v>
      </c>
      <c r="I28" s="55" t="s">
        <v>548</v>
      </c>
      <c r="J28" s="56" t="s">
        <v>652</v>
      </c>
    </row>
    <row r="29" spans="1:10" ht="45" customHeight="1" x14ac:dyDescent="0.25">
      <c r="A29" s="48" t="s">
        <v>301</v>
      </c>
      <c r="B29" s="61" t="s">
        <v>613</v>
      </c>
      <c r="C29" s="53">
        <v>210000</v>
      </c>
      <c r="D29" s="53">
        <v>5</v>
      </c>
      <c r="E29" s="53">
        <v>3</v>
      </c>
      <c r="F29" s="54">
        <v>3</v>
      </c>
      <c r="G29" s="54">
        <v>4</v>
      </c>
      <c r="H29" s="54">
        <v>10</v>
      </c>
      <c r="I29" s="55" t="s">
        <v>676</v>
      </c>
      <c r="J29" s="56" t="s">
        <v>628</v>
      </c>
    </row>
    <row r="30" spans="1:10" ht="45" customHeight="1" x14ac:dyDescent="0.25">
      <c r="A30" s="48" t="s">
        <v>302</v>
      </c>
      <c r="B30" s="61" t="s">
        <v>603</v>
      </c>
      <c r="C30" s="53">
        <v>210000</v>
      </c>
      <c r="D30" s="53">
        <v>9</v>
      </c>
      <c r="E30" s="53">
        <v>3</v>
      </c>
      <c r="F30" s="54">
        <v>2</v>
      </c>
      <c r="G30" s="54">
        <v>3</v>
      </c>
      <c r="H30" s="54">
        <v>8</v>
      </c>
      <c r="I30" s="55" t="s">
        <v>551</v>
      </c>
      <c r="J30" s="56" t="s">
        <v>651</v>
      </c>
    </row>
    <row r="31" spans="1:10" ht="45" customHeight="1" x14ac:dyDescent="0.25">
      <c r="A31" s="52" t="s">
        <v>682</v>
      </c>
      <c r="B31" s="61" t="s">
        <v>604</v>
      </c>
      <c r="C31" s="53">
        <v>140000</v>
      </c>
      <c r="D31" s="53">
        <v>6</v>
      </c>
      <c r="E31" s="53">
        <v>3</v>
      </c>
      <c r="F31" s="54">
        <v>3</v>
      </c>
      <c r="G31" s="54" t="s">
        <v>110</v>
      </c>
      <c r="H31" s="54">
        <v>9</v>
      </c>
      <c r="I31" s="55" t="s">
        <v>677</v>
      </c>
      <c r="J31" s="56" t="s">
        <v>650</v>
      </c>
    </row>
    <row r="32" spans="1:10" ht="45" customHeight="1" x14ac:dyDescent="0.25">
      <c r="A32" s="48" t="s">
        <v>797</v>
      </c>
      <c r="B32" s="61" t="s">
        <v>50</v>
      </c>
      <c r="C32" s="53">
        <v>170000</v>
      </c>
      <c r="D32" s="53">
        <v>7</v>
      </c>
      <c r="E32" s="53">
        <v>3</v>
      </c>
      <c r="F32" s="54">
        <v>2</v>
      </c>
      <c r="G32" s="54">
        <v>4</v>
      </c>
      <c r="H32" s="54">
        <v>8</v>
      </c>
      <c r="I32" s="55" t="s">
        <v>796</v>
      </c>
      <c r="J32" s="56" t="s">
        <v>110</v>
      </c>
    </row>
    <row r="33" spans="1:10" ht="45" customHeight="1" x14ac:dyDescent="0.25">
      <c r="A33" s="48" t="s">
        <v>586</v>
      </c>
      <c r="B33" s="61" t="s">
        <v>605</v>
      </c>
      <c r="C33" s="53">
        <v>190000</v>
      </c>
      <c r="D33" s="53">
        <v>6</v>
      </c>
      <c r="E33" s="53">
        <v>4</v>
      </c>
      <c r="F33" s="54">
        <v>4</v>
      </c>
      <c r="G33" s="54">
        <v>5</v>
      </c>
      <c r="H33" s="54">
        <v>9</v>
      </c>
      <c r="I33" s="55" t="s">
        <v>589</v>
      </c>
      <c r="J33" s="56" t="s">
        <v>649</v>
      </c>
    </row>
    <row r="34" spans="1:10" ht="45" customHeight="1" x14ac:dyDescent="0.25">
      <c r="A34" s="48" t="s">
        <v>303</v>
      </c>
      <c r="B34" s="61" t="s">
        <v>52</v>
      </c>
      <c r="C34" s="53">
        <v>245000</v>
      </c>
      <c r="D34" s="53">
        <v>6</v>
      </c>
      <c r="E34" s="53">
        <v>4</v>
      </c>
      <c r="F34" s="54">
        <v>3</v>
      </c>
      <c r="G34" s="54">
        <v>4</v>
      </c>
      <c r="H34" s="54">
        <v>9</v>
      </c>
      <c r="I34" s="55" t="s">
        <v>552</v>
      </c>
      <c r="J34" s="56" t="s">
        <v>648</v>
      </c>
    </row>
    <row r="35" spans="1:10" ht="45" customHeight="1" x14ac:dyDescent="0.25">
      <c r="A35" s="48" t="s">
        <v>789</v>
      </c>
      <c r="B35" s="61" t="s">
        <v>50</v>
      </c>
      <c r="C35" s="53">
        <v>250000</v>
      </c>
      <c r="D35" s="53">
        <v>8</v>
      </c>
      <c r="E35" s="53">
        <v>3</v>
      </c>
      <c r="F35" s="54">
        <v>1</v>
      </c>
      <c r="G35" s="54">
        <v>3</v>
      </c>
      <c r="H35" s="54">
        <v>8</v>
      </c>
      <c r="I35" s="55" t="s">
        <v>793</v>
      </c>
      <c r="J35" s="56" t="s">
        <v>794</v>
      </c>
    </row>
    <row r="36" spans="1:10" ht="45" customHeight="1" x14ac:dyDescent="0.25">
      <c r="A36" s="48" t="s">
        <v>304</v>
      </c>
      <c r="B36" s="61" t="s">
        <v>609</v>
      </c>
      <c r="C36" s="53">
        <v>210000</v>
      </c>
      <c r="D36" s="53">
        <v>6</v>
      </c>
      <c r="E36" s="53">
        <v>4</v>
      </c>
      <c r="F36" s="54">
        <v>3</v>
      </c>
      <c r="G36" s="54">
        <v>4</v>
      </c>
      <c r="H36" s="54">
        <v>9</v>
      </c>
      <c r="I36" s="55" t="s">
        <v>537</v>
      </c>
      <c r="J36" s="56" t="s">
        <v>646</v>
      </c>
    </row>
    <row r="37" spans="1:10" ht="45" customHeight="1" x14ac:dyDescent="0.25">
      <c r="A37" s="52" t="s">
        <v>644</v>
      </c>
      <c r="B37" s="61" t="s">
        <v>50</v>
      </c>
      <c r="C37" s="53">
        <v>160000</v>
      </c>
      <c r="D37" s="53">
        <v>7</v>
      </c>
      <c r="E37" s="53">
        <v>3</v>
      </c>
      <c r="F37" s="54" t="s">
        <v>768</v>
      </c>
      <c r="G37" s="54">
        <v>3</v>
      </c>
      <c r="H37" s="54">
        <v>9</v>
      </c>
      <c r="I37" s="55" t="s">
        <v>769</v>
      </c>
      <c r="J37" s="56" t="s">
        <v>645</v>
      </c>
    </row>
    <row r="38" spans="1:10" ht="45" customHeight="1" x14ac:dyDescent="0.25">
      <c r="A38" s="48" t="s">
        <v>305</v>
      </c>
      <c r="B38" s="61" t="s">
        <v>603</v>
      </c>
      <c r="C38" s="53">
        <v>170000</v>
      </c>
      <c r="D38" s="53">
        <v>5</v>
      </c>
      <c r="E38" s="53">
        <v>7</v>
      </c>
      <c r="F38" s="54">
        <v>4</v>
      </c>
      <c r="G38" s="54" t="s">
        <v>110</v>
      </c>
      <c r="H38" s="54">
        <v>10</v>
      </c>
      <c r="I38" s="58" t="s">
        <v>555</v>
      </c>
      <c r="J38" s="56" t="s">
        <v>795</v>
      </c>
    </row>
    <row r="39" spans="1:10" ht="45" customHeight="1" x14ac:dyDescent="0.25">
      <c r="A39" s="48" t="s">
        <v>306</v>
      </c>
      <c r="B39" s="61" t="s">
        <v>610</v>
      </c>
      <c r="C39" s="53">
        <v>260000</v>
      </c>
      <c r="D39" s="53">
        <v>5</v>
      </c>
      <c r="E39" s="53">
        <v>5</v>
      </c>
      <c r="F39" s="54">
        <v>3</v>
      </c>
      <c r="G39" s="54">
        <v>5</v>
      </c>
      <c r="H39" s="54">
        <v>10</v>
      </c>
      <c r="I39" s="55" t="s">
        <v>556</v>
      </c>
      <c r="J39" s="56" t="s">
        <v>630</v>
      </c>
    </row>
    <row r="40" spans="1:10" ht="45" customHeight="1" x14ac:dyDescent="0.25">
      <c r="A40" s="48" t="s">
        <v>307</v>
      </c>
      <c r="B40" s="61" t="s">
        <v>50</v>
      </c>
      <c r="C40" s="53">
        <v>340000</v>
      </c>
      <c r="D40" s="53">
        <v>7</v>
      </c>
      <c r="E40" s="53">
        <v>3</v>
      </c>
      <c r="F40" s="54">
        <v>2</v>
      </c>
      <c r="G40" s="54">
        <v>5</v>
      </c>
      <c r="H40" s="54">
        <v>9</v>
      </c>
      <c r="I40" s="55" t="s">
        <v>553</v>
      </c>
      <c r="J40" s="56" t="s">
        <v>631</v>
      </c>
    </row>
    <row r="41" spans="1:10" ht="45" customHeight="1" x14ac:dyDescent="0.25">
      <c r="A41" s="48" t="s">
        <v>308</v>
      </c>
      <c r="B41" s="61" t="s">
        <v>29</v>
      </c>
      <c r="C41" s="53">
        <v>130000</v>
      </c>
      <c r="D41" s="53">
        <v>5</v>
      </c>
      <c r="E41" s="53">
        <v>4</v>
      </c>
      <c r="F41" s="54">
        <v>4</v>
      </c>
      <c r="G41" s="54" t="s">
        <v>110</v>
      </c>
      <c r="H41" s="54">
        <v>9</v>
      </c>
      <c r="I41" s="55" t="s">
        <v>534</v>
      </c>
      <c r="J41" s="56" t="s">
        <v>640</v>
      </c>
    </row>
    <row r="42" spans="1:10" ht="45" customHeight="1" x14ac:dyDescent="0.25">
      <c r="A42" s="48" t="s">
        <v>309</v>
      </c>
      <c r="B42" s="61" t="s">
        <v>609</v>
      </c>
      <c r="C42" s="53">
        <v>220000</v>
      </c>
      <c r="D42" s="53">
        <v>4</v>
      </c>
      <c r="E42" s="53">
        <v>5</v>
      </c>
      <c r="F42" s="54">
        <v>4</v>
      </c>
      <c r="G42" s="54">
        <v>6</v>
      </c>
      <c r="H42" s="54">
        <v>10</v>
      </c>
      <c r="I42" s="55" t="s">
        <v>538</v>
      </c>
      <c r="J42" s="56" t="s">
        <v>629</v>
      </c>
    </row>
    <row r="43" spans="1:10" ht="45" customHeight="1" x14ac:dyDescent="0.25">
      <c r="A43" s="48" t="s">
        <v>310</v>
      </c>
      <c r="B43" s="61" t="s">
        <v>611</v>
      </c>
      <c r="C43" s="53">
        <v>380000</v>
      </c>
      <c r="D43" s="53">
        <v>6</v>
      </c>
      <c r="E43" s="53">
        <v>6</v>
      </c>
      <c r="F43" s="54">
        <v>3</v>
      </c>
      <c r="G43" s="54">
        <v>4</v>
      </c>
      <c r="H43" s="54">
        <v>11</v>
      </c>
      <c r="I43" s="55" t="s">
        <v>539</v>
      </c>
      <c r="J43" s="56" t="s">
        <v>639</v>
      </c>
    </row>
    <row r="44" spans="1:10" ht="45" customHeight="1" x14ac:dyDescent="0.25">
      <c r="A44" s="52" t="s">
        <v>606</v>
      </c>
      <c r="B44" s="61" t="s">
        <v>601</v>
      </c>
      <c r="C44" s="53">
        <v>120000</v>
      </c>
      <c r="D44" s="53">
        <v>6</v>
      </c>
      <c r="E44" s="53">
        <v>2</v>
      </c>
      <c r="F44" s="57" t="s">
        <v>575</v>
      </c>
      <c r="G44" s="57" t="s">
        <v>110</v>
      </c>
      <c r="H44" s="57" t="s">
        <v>607</v>
      </c>
      <c r="I44" s="58" t="s">
        <v>608</v>
      </c>
      <c r="J44" s="56" t="s">
        <v>616</v>
      </c>
    </row>
    <row r="45" spans="1:10" ht="45" customHeight="1" x14ac:dyDescent="0.25">
      <c r="A45" s="52" t="s">
        <v>593</v>
      </c>
      <c r="B45" s="61" t="s">
        <v>602</v>
      </c>
      <c r="C45" s="53">
        <v>120000</v>
      </c>
      <c r="D45" s="53">
        <v>5</v>
      </c>
      <c r="E45" s="53">
        <v>3</v>
      </c>
      <c r="F45" s="57">
        <v>3</v>
      </c>
      <c r="G45" s="57">
        <v>4</v>
      </c>
      <c r="H45" s="57">
        <v>7</v>
      </c>
      <c r="I45" s="58" t="s">
        <v>596</v>
      </c>
      <c r="J45" s="56" t="s">
        <v>594</v>
      </c>
    </row>
    <row r="46" spans="1:10" ht="45" customHeight="1" x14ac:dyDescent="0.25">
      <c r="A46" s="52" t="s">
        <v>598</v>
      </c>
      <c r="B46" s="61" t="s">
        <v>601</v>
      </c>
      <c r="C46" s="53">
        <v>250000</v>
      </c>
      <c r="D46" s="53">
        <v>4</v>
      </c>
      <c r="E46" s="53">
        <v>6</v>
      </c>
      <c r="F46" s="57">
        <v>5</v>
      </c>
      <c r="G46" s="57">
        <v>4</v>
      </c>
      <c r="H46" s="57">
        <v>10</v>
      </c>
      <c r="I46" s="58" t="s">
        <v>599</v>
      </c>
      <c r="J46" s="56" t="s">
        <v>600</v>
      </c>
    </row>
    <row r="47" spans="1:10" ht="45" customHeight="1" x14ac:dyDescent="0.25">
      <c r="A47" s="48" t="s">
        <v>777</v>
      </c>
      <c r="B47" s="98" t="s">
        <v>57</v>
      </c>
      <c r="C47" s="53">
        <v>70000</v>
      </c>
      <c r="D47" s="53">
        <v>6</v>
      </c>
      <c r="E47" s="53">
        <v>2</v>
      </c>
      <c r="F47" s="54">
        <v>3</v>
      </c>
      <c r="G47" s="54">
        <v>4</v>
      </c>
      <c r="H47" s="54">
        <v>7</v>
      </c>
      <c r="I47" s="55" t="s">
        <v>788</v>
      </c>
      <c r="J47" s="56" t="s">
        <v>780</v>
      </c>
    </row>
    <row r="48" spans="1:10" ht="45" customHeight="1" x14ac:dyDescent="0.25">
      <c r="A48" s="48" t="s">
        <v>778</v>
      </c>
      <c r="B48" s="98" t="s">
        <v>57</v>
      </c>
      <c r="C48" s="53">
        <v>160000</v>
      </c>
      <c r="D48" s="53">
        <v>6</v>
      </c>
      <c r="E48" s="53">
        <v>3</v>
      </c>
      <c r="F48" s="54">
        <v>3</v>
      </c>
      <c r="G48" s="54">
        <v>4</v>
      </c>
      <c r="H48" s="54">
        <v>8</v>
      </c>
      <c r="I48" s="55" t="s">
        <v>779</v>
      </c>
      <c r="J48" s="56" t="s">
        <v>781</v>
      </c>
    </row>
    <row r="49" spans="1:10" ht="45" customHeight="1" x14ac:dyDescent="0.25">
      <c r="A49" s="48" t="s">
        <v>311</v>
      </c>
      <c r="B49" s="61" t="s">
        <v>50</v>
      </c>
      <c r="C49" s="53">
        <v>270000</v>
      </c>
      <c r="D49" s="53">
        <v>8</v>
      </c>
      <c r="E49" s="53">
        <v>3</v>
      </c>
      <c r="F49" s="54">
        <v>1</v>
      </c>
      <c r="G49" s="54">
        <v>4</v>
      </c>
      <c r="H49" s="54">
        <v>8</v>
      </c>
      <c r="I49" s="55" t="s">
        <v>557</v>
      </c>
      <c r="J49" s="56" t="s">
        <v>597</v>
      </c>
    </row>
    <row r="50" spans="1:10" ht="45" customHeight="1" x14ac:dyDescent="0.25">
      <c r="A50" s="48" t="s">
        <v>312</v>
      </c>
      <c r="B50" s="61" t="s">
        <v>612</v>
      </c>
      <c r="C50" s="53">
        <v>170000</v>
      </c>
      <c r="D50" s="53">
        <v>6</v>
      </c>
      <c r="E50" s="53">
        <v>3</v>
      </c>
      <c r="F50" s="54">
        <v>3</v>
      </c>
      <c r="G50" s="54" t="s">
        <v>110</v>
      </c>
      <c r="H50" s="54">
        <v>8</v>
      </c>
      <c r="I50" s="55" t="s">
        <v>554</v>
      </c>
      <c r="J50" s="56" t="s">
        <v>637</v>
      </c>
    </row>
    <row r="51" spans="1:10" ht="45" customHeight="1" x14ac:dyDescent="0.25">
      <c r="A51" s="52" t="s">
        <v>617</v>
      </c>
      <c r="B51" s="61" t="s">
        <v>601</v>
      </c>
      <c r="C51" s="53">
        <v>130000</v>
      </c>
      <c r="D51" s="53">
        <v>7</v>
      </c>
      <c r="E51" s="53">
        <v>2</v>
      </c>
      <c r="F51" s="54">
        <v>3</v>
      </c>
      <c r="G51" s="54">
        <v>5</v>
      </c>
      <c r="H51" s="54">
        <v>8</v>
      </c>
      <c r="I51" s="58" t="s">
        <v>618</v>
      </c>
      <c r="J51" s="56" t="s">
        <v>784</v>
      </c>
    </row>
    <row r="52" spans="1:10" ht="45" customHeight="1" x14ac:dyDescent="0.25">
      <c r="A52" s="48" t="s">
        <v>313</v>
      </c>
      <c r="B52" s="61" t="s">
        <v>29</v>
      </c>
      <c r="C52" s="53">
        <v>200000</v>
      </c>
      <c r="D52" s="53">
        <v>5</v>
      </c>
      <c r="E52" s="53">
        <v>5</v>
      </c>
      <c r="F52" s="54">
        <v>4</v>
      </c>
      <c r="G52" s="54" t="s">
        <v>110</v>
      </c>
      <c r="H52" s="54">
        <v>10</v>
      </c>
      <c r="I52" s="55" t="s">
        <v>549</v>
      </c>
      <c r="J52" s="56" t="s">
        <v>636</v>
      </c>
    </row>
    <row r="53" spans="1:10" ht="45" customHeight="1" x14ac:dyDescent="0.25">
      <c r="A53" s="48" t="s">
        <v>790</v>
      </c>
      <c r="B53" s="61" t="s">
        <v>603</v>
      </c>
      <c r="C53" s="53">
        <v>150000</v>
      </c>
      <c r="D53" s="53">
        <v>9</v>
      </c>
      <c r="E53" s="53">
        <v>2</v>
      </c>
      <c r="F53" s="54">
        <v>2</v>
      </c>
      <c r="G53" s="54">
        <v>4</v>
      </c>
      <c r="H53" s="54">
        <v>8</v>
      </c>
      <c r="I53" s="55" t="s">
        <v>791</v>
      </c>
      <c r="J53" s="56" t="s">
        <v>792</v>
      </c>
    </row>
    <row r="54" spans="1:10" ht="45" customHeight="1" x14ac:dyDescent="0.25">
      <c r="A54" s="52" t="s">
        <v>635</v>
      </c>
      <c r="B54" s="61" t="s">
        <v>52</v>
      </c>
      <c r="C54" s="53">
        <v>250000</v>
      </c>
      <c r="D54" s="53">
        <v>5</v>
      </c>
      <c r="E54" s="53">
        <v>5</v>
      </c>
      <c r="F54" s="54">
        <v>4</v>
      </c>
      <c r="G54" s="54" t="s">
        <v>110</v>
      </c>
      <c r="H54" s="54">
        <v>9</v>
      </c>
      <c r="I54" s="55" t="s">
        <v>545</v>
      </c>
      <c r="J54" s="56" t="s">
        <v>634</v>
      </c>
    </row>
    <row r="55" spans="1:10" ht="45" customHeight="1" x14ac:dyDescent="0.25">
      <c r="A55" s="48" t="s">
        <v>314</v>
      </c>
      <c r="B55" s="61" t="s">
        <v>614</v>
      </c>
      <c r="C55" s="53">
        <v>150000</v>
      </c>
      <c r="D55" s="53">
        <v>6</v>
      </c>
      <c r="E55" s="53">
        <v>3</v>
      </c>
      <c r="F55" s="54">
        <v>4</v>
      </c>
      <c r="G55" s="54">
        <v>4</v>
      </c>
      <c r="H55" s="54">
        <v>9</v>
      </c>
      <c r="I55" s="55" t="s">
        <v>542</v>
      </c>
      <c r="J55" s="56" t="s">
        <v>633</v>
      </c>
    </row>
    <row r="56" spans="1:10" ht="45" customHeight="1" x14ac:dyDescent="0.25">
      <c r="A56" s="48" t="s">
        <v>315</v>
      </c>
      <c r="B56" s="61" t="s">
        <v>601</v>
      </c>
      <c r="C56" s="53">
        <v>225000</v>
      </c>
      <c r="D56" s="53">
        <v>6</v>
      </c>
      <c r="E56" s="53">
        <v>2</v>
      </c>
      <c r="F56" s="54">
        <v>3</v>
      </c>
      <c r="G56" s="54">
        <v>3</v>
      </c>
      <c r="H56" s="54">
        <v>9</v>
      </c>
      <c r="I56" s="55" t="s">
        <v>558</v>
      </c>
      <c r="J56" s="56" t="s">
        <v>638</v>
      </c>
    </row>
    <row r="57" spans="1:10" ht="45" customHeight="1" x14ac:dyDescent="0.25">
      <c r="A57" s="48" t="s">
        <v>316</v>
      </c>
      <c r="B57" s="61" t="s">
        <v>52</v>
      </c>
      <c r="C57" s="53">
        <v>170000</v>
      </c>
      <c r="D57" s="53">
        <v>6</v>
      </c>
      <c r="E57" s="53">
        <v>3</v>
      </c>
      <c r="F57" s="54">
        <v>4</v>
      </c>
      <c r="G57" s="54">
        <v>3</v>
      </c>
      <c r="H57" s="54">
        <v>8</v>
      </c>
      <c r="I57" s="55" t="s">
        <v>559</v>
      </c>
      <c r="J57" s="56" t="s">
        <v>786</v>
      </c>
    </row>
    <row r="58" spans="1:10" ht="45" customHeight="1" x14ac:dyDescent="0.25">
      <c r="A58" s="48" t="s">
        <v>317</v>
      </c>
      <c r="B58" s="61" t="s">
        <v>50</v>
      </c>
      <c r="C58" s="53">
        <v>0</v>
      </c>
      <c r="D58" s="53">
        <v>7</v>
      </c>
      <c r="E58" s="53">
        <v>3</v>
      </c>
      <c r="F58" s="54">
        <v>2</v>
      </c>
      <c r="G58" s="54">
        <v>2</v>
      </c>
      <c r="H58" s="54">
        <v>8</v>
      </c>
      <c r="I58" s="55" t="s">
        <v>560</v>
      </c>
      <c r="J58" s="56" t="s">
        <v>631</v>
      </c>
    </row>
    <row r="59" spans="1:10" ht="45" customHeight="1" x14ac:dyDescent="0.25">
      <c r="A59" s="48" t="s">
        <v>318</v>
      </c>
      <c r="B59" s="61" t="s">
        <v>601</v>
      </c>
      <c r="C59" s="53">
        <v>280000</v>
      </c>
      <c r="D59" s="53">
        <v>6</v>
      </c>
      <c r="E59" s="53">
        <v>5</v>
      </c>
      <c r="F59" s="54">
        <v>3</v>
      </c>
      <c r="G59" s="54">
        <v>5</v>
      </c>
      <c r="H59" s="54">
        <v>10</v>
      </c>
      <c r="I59" s="55" t="s">
        <v>540</v>
      </c>
      <c r="J59" s="56" t="s">
        <v>629</v>
      </c>
    </row>
    <row r="60" spans="1:10" ht="45" customHeight="1" x14ac:dyDescent="0.25">
      <c r="A60" s="48" t="s">
        <v>319</v>
      </c>
      <c r="B60" s="61" t="s">
        <v>605</v>
      </c>
      <c r="C60" s="53">
        <v>220000</v>
      </c>
      <c r="D60" s="53">
        <v>8</v>
      </c>
      <c r="E60" s="53">
        <v>4</v>
      </c>
      <c r="F60" s="54">
        <v>3</v>
      </c>
      <c r="G60" s="54">
        <v>4</v>
      </c>
      <c r="H60" s="54">
        <v>9</v>
      </c>
      <c r="I60" s="55" t="s">
        <v>561</v>
      </c>
      <c r="J60" s="56" t="s">
        <v>627</v>
      </c>
    </row>
    <row r="61" spans="1:10" ht="45" customHeight="1" x14ac:dyDescent="0.25">
      <c r="A61" s="48" t="s">
        <v>320</v>
      </c>
      <c r="B61" s="61" t="s">
        <v>50</v>
      </c>
      <c r="C61" s="53">
        <v>150000</v>
      </c>
      <c r="D61" s="53">
        <v>5</v>
      </c>
      <c r="E61" s="53">
        <v>4</v>
      </c>
      <c r="F61" s="54">
        <v>3</v>
      </c>
      <c r="G61" s="54">
        <v>6</v>
      </c>
      <c r="H61" s="54">
        <v>9</v>
      </c>
      <c r="I61" s="55" t="s">
        <v>533</v>
      </c>
      <c r="J61" s="56" t="s">
        <v>647</v>
      </c>
    </row>
    <row r="62" spans="1:10" ht="45" customHeight="1" x14ac:dyDescent="0.25">
      <c r="A62" s="52" t="s">
        <v>624</v>
      </c>
      <c r="B62" s="61" t="s">
        <v>610</v>
      </c>
      <c r="C62" s="53">
        <v>170000</v>
      </c>
      <c r="D62" s="53">
        <v>6</v>
      </c>
      <c r="E62" s="53">
        <v>3</v>
      </c>
      <c r="F62" s="57" t="s">
        <v>576</v>
      </c>
      <c r="G62" s="57" t="s">
        <v>576</v>
      </c>
      <c r="H62" s="57" t="s">
        <v>579</v>
      </c>
      <c r="I62" s="58" t="s">
        <v>625</v>
      </c>
      <c r="J62" s="56" t="s">
        <v>785</v>
      </c>
    </row>
    <row r="63" spans="1:10" ht="45" customHeight="1" x14ac:dyDescent="0.25">
      <c r="A63" s="48" t="s">
        <v>321</v>
      </c>
      <c r="B63" s="61" t="s">
        <v>615</v>
      </c>
      <c r="C63" s="53">
        <v>230000</v>
      </c>
      <c r="D63" s="53">
        <v>5</v>
      </c>
      <c r="E63" s="53">
        <v>5</v>
      </c>
      <c r="F63" s="54">
        <v>4</v>
      </c>
      <c r="G63" s="54">
        <v>5</v>
      </c>
      <c r="H63" s="54">
        <v>10</v>
      </c>
      <c r="I63" s="55" t="s">
        <v>550</v>
      </c>
      <c r="J63" s="56" t="s">
        <v>626</v>
      </c>
    </row>
    <row r="64" spans="1:10" ht="45" customHeight="1" x14ac:dyDescent="0.25">
      <c r="A64" s="41"/>
      <c r="B64" s="62"/>
      <c r="C64" s="43"/>
      <c r="D64" s="43"/>
      <c r="E64" s="43"/>
      <c r="F64" s="44"/>
      <c r="G64" s="44"/>
      <c r="H64" s="44"/>
      <c r="I64" s="45"/>
    </row>
    <row r="65" spans="1:9" ht="45" customHeight="1" x14ac:dyDescent="0.25">
      <c r="A65" s="41"/>
      <c r="B65" s="62"/>
      <c r="C65" s="43"/>
      <c r="D65" s="43"/>
      <c r="E65" s="43"/>
      <c r="F65" s="44"/>
      <c r="G65" s="44"/>
      <c r="H65" s="44"/>
      <c r="I65" s="45"/>
    </row>
    <row r="66" spans="1:9" ht="45" customHeight="1" x14ac:dyDescent="0.25">
      <c r="A66" s="41"/>
      <c r="B66" s="62"/>
      <c r="C66" s="43"/>
      <c r="D66" s="43"/>
      <c r="E66" s="43"/>
      <c r="F66" s="44"/>
      <c r="G66" s="44"/>
      <c r="H66" s="44"/>
      <c r="I66" s="45"/>
    </row>
    <row r="67" spans="1:9" ht="45" customHeight="1" x14ac:dyDescent="0.25">
      <c r="A67" s="41"/>
      <c r="B67" s="62"/>
      <c r="C67" s="43"/>
      <c r="D67" s="43"/>
      <c r="E67" s="43"/>
      <c r="F67" s="44"/>
      <c r="G67" s="44"/>
      <c r="H67" s="44"/>
      <c r="I67" s="45"/>
    </row>
    <row r="68" spans="1:9" ht="45" customHeight="1" x14ac:dyDescent="0.25">
      <c r="A68" s="41"/>
      <c r="B68" s="62"/>
      <c r="C68" s="43"/>
      <c r="D68" s="43"/>
      <c r="E68" s="43"/>
      <c r="F68" s="44"/>
      <c r="G68" s="44"/>
      <c r="H68" s="44"/>
      <c r="I68" s="45"/>
    </row>
    <row r="69" spans="1:9" ht="45" customHeight="1" x14ac:dyDescent="0.25">
      <c r="A69" s="41"/>
      <c r="B69" s="62"/>
      <c r="C69" s="43"/>
      <c r="D69" s="43"/>
      <c r="E69" s="43"/>
      <c r="F69" s="44"/>
      <c r="G69" s="44"/>
      <c r="H69" s="44"/>
      <c r="I69" s="45"/>
    </row>
    <row r="70" spans="1:9" ht="45" customHeight="1" x14ac:dyDescent="0.25">
      <c r="A70" s="41"/>
      <c r="B70" s="62"/>
      <c r="C70" s="43"/>
      <c r="D70" s="43"/>
      <c r="E70" s="43"/>
      <c r="F70" s="44"/>
      <c r="G70" s="44"/>
      <c r="H70" s="44"/>
      <c r="I70" s="45"/>
    </row>
    <row r="71" spans="1:9" ht="45" customHeight="1" x14ac:dyDescent="0.25">
      <c r="A71" s="41"/>
      <c r="B71" s="62"/>
      <c r="C71" s="43"/>
      <c r="D71" s="43"/>
      <c r="E71" s="43"/>
      <c r="F71" s="44"/>
      <c r="G71" s="44"/>
      <c r="H71" s="44"/>
      <c r="I71" s="45"/>
    </row>
    <row r="72" spans="1:9" ht="45" customHeight="1" x14ac:dyDescent="0.25">
      <c r="A72" s="41"/>
      <c r="B72" s="62"/>
      <c r="C72" s="43"/>
      <c r="D72" s="43"/>
      <c r="E72" s="43"/>
      <c r="F72" s="44"/>
      <c r="G72" s="44"/>
      <c r="H72" s="44"/>
      <c r="I72" s="45"/>
    </row>
    <row r="73" spans="1:9" ht="45" customHeight="1" x14ac:dyDescent="0.25">
      <c r="A73" s="41"/>
      <c r="B73" s="62"/>
      <c r="C73" s="43"/>
      <c r="D73" s="43"/>
      <c r="E73" s="43"/>
      <c r="F73" s="44"/>
      <c r="G73" s="44"/>
      <c r="H73" s="44"/>
      <c r="I73" s="45"/>
    </row>
    <row r="74" spans="1:9" ht="45" customHeight="1" x14ac:dyDescent="0.25">
      <c r="A74" s="41"/>
      <c r="B74" s="62"/>
      <c r="C74" s="43"/>
      <c r="D74" s="43"/>
      <c r="E74" s="43"/>
      <c r="F74" s="44"/>
      <c r="G74" s="44"/>
      <c r="H74" s="44"/>
      <c r="I74" s="45"/>
    </row>
    <row r="75" spans="1:9" ht="45" customHeight="1" x14ac:dyDescent="0.25">
      <c r="A75" s="41"/>
      <c r="B75" s="62"/>
      <c r="C75" s="43"/>
      <c r="D75" s="43"/>
      <c r="E75" s="43"/>
      <c r="F75" s="44"/>
      <c r="G75" s="44"/>
      <c r="H75" s="44"/>
      <c r="I75" s="45"/>
    </row>
    <row r="76" spans="1:9" ht="45" customHeight="1" x14ac:dyDescent="0.25">
      <c r="A76" s="41"/>
      <c r="B76" s="62"/>
      <c r="C76" s="43"/>
      <c r="D76" s="43"/>
      <c r="E76" s="43"/>
      <c r="F76" s="44"/>
      <c r="G76" s="44"/>
      <c r="H76" s="44"/>
      <c r="I76" s="45"/>
    </row>
    <row r="77" spans="1:9" ht="45" customHeight="1" x14ac:dyDescent="0.25">
      <c r="A77" s="41"/>
      <c r="B77" s="62"/>
      <c r="C77" s="43"/>
      <c r="D77" s="43"/>
      <c r="E77" s="43"/>
      <c r="F77" s="44"/>
      <c r="G77" s="44"/>
      <c r="H77" s="44"/>
      <c r="I77" s="45"/>
    </row>
    <row r="78" spans="1:9" ht="45" customHeight="1" x14ac:dyDescent="0.25">
      <c r="A78" s="41"/>
      <c r="B78" s="62"/>
      <c r="C78" s="43"/>
      <c r="D78" s="43"/>
      <c r="E78" s="43"/>
      <c r="F78" s="44"/>
      <c r="G78" s="44"/>
      <c r="H78" s="44"/>
      <c r="I78" s="45"/>
    </row>
    <row r="79" spans="1:9" ht="45" customHeight="1" x14ac:dyDescent="0.25">
      <c r="A79" s="41"/>
      <c r="B79" s="62"/>
      <c r="C79" s="43"/>
      <c r="D79" s="43"/>
      <c r="E79" s="43"/>
      <c r="F79" s="44"/>
      <c r="G79" s="44"/>
      <c r="H79" s="44"/>
      <c r="I79" s="45"/>
    </row>
    <row r="80" spans="1:9" ht="45" customHeight="1" x14ac:dyDescent="0.25">
      <c r="A80" s="41"/>
      <c r="B80" s="62"/>
      <c r="C80" s="43"/>
      <c r="D80" s="43"/>
      <c r="E80" s="43"/>
      <c r="F80" s="44"/>
      <c r="G80" s="44"/>
      <c r="H80" s="44"/>
      <c r="I80" s="45"/>
    </row>
    <row r="81" spans="1:9" ht="45" customHeight="1" x14ac:dyDescent="0.25">
      <c r="A81" s="41"/>
      <c r="B81" s="62"/>
      <c r="C81" s="43"/>
      <c r="D81" s="43"/>
      <c r="E81" s="43"/>
      <c r="F81" s="44"/>
      <c r="G81" s="44"/>
      <c r="H81" s="44"/>
      <c r="I81" s="45"/>
    </row>
    <row r="82" spans="1:9" ht="45" customHeight="1" x14ac:dyDescent="0.25">
      <c r="A82" s="41"/>
      <c r="B82" s="62"/>
      <c r="C82" s="43"/>
      <c r="D82" s="43"/>
      <c r="E82" s="43"/>
      <c r="F82" s="44"/>
      <c r="G82" s="44"/>
      <c r="H82" s="44"/>
      <c r="I82" s="45"/>
    </row>
    <row r="83" spans="1:9" ht="45" customHeight="1" x14ac:dyDescent="0.25">
      <c r="A83" s="41"/>
      <c r="B83" s="62"/>
      <c r="C83" s="43"/>
      <c r="D83" s="43"/>
      <c r="E83" s="43"/>
      <c r="F83" s="44"/>
      <c r="G83" s="44"/>
      <c r="H83" s="44"/>
      <c r="I83" s="45"/>
    </row>
    <row r="84" spans="1:9" ht="45" customHeight="1" x14ac:dyDescent="0.25">
      <c r="A84" s="41"/>
      <c r="B84" s="62"/>
      <c r="C84" s="43"/>
      <c r="D84" s="43"/>
      <c r="E84" s="43"/>
      <c r="F84" s="44"/>
      <c r="G84" s="44"/>
      <c r="H84" s="44"/>
      <c r="I84" s="45"/>
    </row>
    <row r="85" spans="1:9" ht="45" customHeight="1" x14ac:dyDescent="0.25">
      <c r="A85" s="41"/>
      <c r="B85" s="62"/>
      <c r="C85" s="43"/>
      <c r="D85" s="43"/>
      <c r="E85" s="43"/>
      <c r="F85" s="44"/>
      <c r="G85" s="44"/>
      <c r="H85" s="44"/>
      <c r="I85" s="45"/>
    </row>
    <row r="86" spans="1:9" ht="45" customHeight="1" x14ac:dyDescent="0.25">
      <c r="A86" s="41"/>
      <c r="B86" s="62"/>
      <c r="C86" s="43"/>
      <c r="D86" s="43"/>
      <c r="E86" s="43"/>
      <c r="F86" s="44"/>
      <c r="G86" s="44"/>
      <c r="H86" s="44"/>
      <c r="I86" s="45"/>
    </row>
    <row r="87" spans="1:9" ht="45" customHeight="1" x14ac:dyDescent="0.25">
      <c r="A87" s="41"/>
      <c r="B87" s="62"/>
      <c r="C87" s="43"/>
      <c r="D87" s="43"/>
      <c r="E87" s="43"/>
      <c r="F87" s="44"/>
      <c r="G87" s="44"/>
      <c r="H87" s="44"/>
      <c r="I87" s="45"/>
    </row>
    <row r="88" spans="1:9" ht="45" customHeight="1" x14ac:dyDescent="0.25">
      <c r="A88" s="41"/>
      <c r="B88" s="62"/>
      <c r="C88" s="43"/>
      <c r="D88" s="43"/>
      <c r="E88" s="43"/>
      <c r="F88" s="44"/>
      <c r="G88" s="44"/>
      <c r="H88" s="44"/>
      <c r="I88" s="45"/>
    </row>
    <row r="89" spans="1:9" ht="45" customHeight="1" x14ac:dyDescent="0.25">
      <c r="A89" s="41"/>
      <c r="B89" s="62"/>
      <c r="C89" s="43"/>
      <c r="D89" s="43"/>
      <c r="E89" s="43"/>
      <c r="F89" s="44"/>
      <c r="G89" s="44"/>
      <c r="H89" s="44"/>
      <c r="I89" s="45"/>
    </row>
    <row r="90" spans="1:9" ht="45" customHeight="1" x14ac:dyDescent="0.25">
      <c r="A90" s="41"/>
      <c r="B90" s="62"/>
      <c r="C90" s="43"/>
      <c r="D90" s="43"/>
      <c r="E90" s="43"/>
      <c r="F90" s="44"/>
      <c r="G90" s="44"/>
      <c r="H90" s="44"/>
      <c r="I90" s="45"/>
    </row>
    <row r="91" spans="1:9" ht="45" customHeight="1" x14ac:dyDescent="0.25">
      <c r="A91" s="41"/>
      <c r="B91" s="62"/>
      <c r="C91" s="43"/>
      <c r="D91" s="43"/>
      <c r="E91" s="43"/>
      <c r="F91" s="44"/>
      <c r="G91" s="44"/>
      <c r="H91" s="44"/>
      <c r="I91" s="45"/>
    </row>
    <row r="92" spans="1:9" ht="45" customHeight="1" x14ac:dyDescent="0.25">
      <c r="A92" s="41"/>
      <c r="B92" s="62"/>
      <c r="C92" s="43"/>
      <c r="D92" s="43"/>
      <c r="E92" s="43"/>
      <c r="F92" s="44"/>
      <c r="G92" s="44"/>
      <c r="H92" s="44"/>
      <c r="I92" s="45"/>
    </row>
    <row r="93" spans="1:9" ht="45" customHeight="1" x14ac:dyDescent="0.25">
      <c r="A93" s="41"/>
      <c r="B93" s="62"/>
      <c r="C93" s="43"/>
      <c r="D93" s="43"/>
      <c r="E93" s="43"/>
      <c r="F93" s="44"/>
      <c r="G93" s="44"/>
      <c r="H93" s="44"/>
      <c r="I93" s="45"/>
    </row>
    <row r="94" spans="1:9" ht="45" customHeight="1" x14ac:dyDescent="0.25">
      <c r="A94" s="41"/>
      <c r="B94" s="62"/>
      <c r="C94" s="43"/>
      <c r="D94" s="43"/>
      <c r="E94" s="43"/>
      <c r="F94" s="44"/>
      <c r="G94" s="44"/>
      <c r="H94" s="44"/>
      <c r="I94" s="45"/>
    </row>
    <row r="95" spans="1:9" ht="45" customHeight="1" x14ac:dyDescent="0.25">
      <c r="A95" s="41"/>
      <c r="B95" s="62"/>
      <c r="C95" s="43"/>
      <c r="D95" s="43"/>
      <c r="E95" s="43"/>
      <c r="F95" s="44"/>
      <c r="G95" s="44"/>
      <c r="H95" s="44"/>
      <c r="I95" s="45"/>
    </row>
    <row r="96" spans="1:9" ht="45" customHeight="1" x14ac:dyDescent="0.25">
      <c r="A96" s="41"/>
      <c r="B96" s="62"/>
      <c r="C96" s="43"/>
      <c r="D96" s="43"/>
      <c r="E96" s="43"/>
      <c r="F96" s="44"/>
      <c r="G96" s="44"/>
      <c r="H96" s="44"/>
      <c r="I96" s="45"/>
    </row>
    <row r="97" spans="1:9" ht="45" customHeight="1" x14ac:dyDescent="0.25">
      <c r="A97" s="41"/>
      <c r="B97" s="62"/>
      <c r="C97" s="43"/>
      <c r="D97" s="43"/>
      <c r="E97" s="43"/>
      <c r="F97" s="44"/>
      <c r="G97" s="44"/>
      <c r="H97" s="44"/>
      <c r="I97" s="45"/>
    </row>
    <row r="98" spans="1:9" ht="45" customHeight="1" x14ac:dyDescent="0.25">
      <c r="A98" s="41"/>
      <c r="B98" s="62"/>
      <c r="C98" s="43"/>
      <c r="D98" s="43"/>
      <c r="E98" s="43"/>
      <c r="F98" s="44"/>
      <c r="G98" s="44"/>
      <c r="H98" s="44"/>
      <c r="I98" s="45"/>
    </row>
    <row r="99" spans="1:9" ht="45" customHeight="1" x14ac:dyDescent="0.25">
      <c r="A99" s="41"/>
      <c r="B99" s="62"/>
      <c r="C99" s="43"/>
      <c r="D99" s="43"/>
      <c r="E99" s="43"/>
      <c r="F99" s="44"/>
      <c r="G99" s="44"/>
      <c r="H99" s="44"/>
      <c r="I99" s="45"/>
    </row>
    <row r="100" spans="1:9" ht="45" customHeight="1" x14ac:dyDescent="0.25">
      <c r="A100" s="41"/>
      <c r="B100" s="62"/>
      <c r="C100" s="43"/>
      <c r="D100" s="43"/>
      <c r="E100" s="43"/>
      <c r="F100" s="44"/>
      <c r="G100" s="44"/>
      <c r="H100" s="44"/>
      <c r="I100" s="45"/>
    </row>
    <row r="101" spans="1:9" ht="45" customHeight="1" x14ac:dyDescent="0.25">
      <c r="A101" s="41"/>
      <c r="B101" s="62"/>
      <c r="C101" s="43"/>
      <c r="D101" s="43"/>
      <c r="E101" s="43"/>
      <c r="F101" s="44"/>
      <c r="G101" s="44"/>
      <c r="H101" s="44"/>
      <c r="I101" s="45"/>
    </row>
    <row r="102" spans="1:9" ht="45" customHeight="1" x14ac:dyDescent="0.25">
      <c r="A102" s="41"/>
      <c r="B102" s="62"/>
      <c r="C102" s="43"/>
      <c r="D102" s="43"/>
      <c r="E102" s="43"/>
      <c r="F102" s="44"/>
      <c r="G102" s="44"/>
      <c r="H102" s="44"/>
      <c r="I102" s="45"/>
    </row>
    <row r="103" spans="1:9" ht="45" customHeight="1" x14ac:dyDescent="0.25">
      <c r="A103" s="41"/>
      <c r="B103" s="62"/>
      <c r="C103" s="43"/>
      <c r="D103" s="43"/>
      <c r="E103" s="43"/>
      <c r="F103" s="44"/>
      <c r="G103" s="44"/>
      <c r="H103" s="44"/>
      <c r="I103" s="45"/>
    </row>
    <row r="104" spans="1:9" ht="45" customHeight="1" x14ac:dyDescent="0.25">
      <c r="A104" s="41"/>
      <c r="B104" s="62"/>
      <c r="C104" s="43"/>
      <c r="D104" s="43"/>
      <c r="E104" s="43"/>
      <c r="F104" s="44"/>
      <c r="G104" s="44"/>
      <c r="H104" s="44"/>
      <c r="I104" s="45"/>
    </row>
    <row r="105" spans="1:9" ht="45" customHeight="1" x14ac:dyDescent="0.25">
      <c r="A105" s="41"/>
      <c r="B105" s="62"/>
      <c r="C105" s="43"/>
      <c r="D105" s="43"/>
      <c r="E105" s="43"/>
      <c r="F105" s="44"/>
      <c r="G105" s="44"/>
      <c r="H105" s="44"/>
      <c r="I105" s="45"/>
    </row>
    <row r="106" spans="1:9" ht="45" customHeight="1" x14ac:dyDescent="0.25">
      <c r="A106" s="41"/>
      <c r="B106" s="62"/>
      <c r="C106" s="43"/>
      <c r="D106" s="43"/>
      <c r="E106" s="43"/>
      <c r="F106" s="44"/>
      <c r="G106" s="44"/>
      <c r="H106" s="44"/>
      <c r="I106" s="45"/>
    </row>
    <row r="107" spans="1:9" ht="45" customHeight="1" x14ac:dyDescent="0.25">
      <c r="A107" s="41"/>
      <c r="B107" s="62"/>
      <c r="C107" s="43"/>
      <c r="D107" s="43"/>
      <c r="E107" s="43"/>
      <c r="F107" s="44"/>
      <c r="G107" s="44"/>
      <c r="H107" s="44"/>
      <c r="I107" s="45"/>
    </row>
    <row r="108" spans="1:9" ht="45" customHeight="1" x14ac:dyDescent="0.25">
      <c r="A108" s="41"/>
      <c r="B108" s="62"/>
      <c r="C108" s="43"/>
      <c r="D108" s="43"/>
      <c r="E108" s="43"/>
      <c r="F108" s="44"/>
      <c r="G108" s="44"/>
      <c r="H108" s="44"/>
      <c r="I108" s="45"/>
    </row>
    <row r="109" spans="1:9" ht="45" customHeight="1" x14ac:dyDescent="0.25">
      <c r="A109" s="41"/>
      <c r="B109" s="62"/>
      <c r="C109" s="43"/>
      <c r="D109" s="43"/>
      <c r="E109" s="43"/>
      <c r="F109" s="44"/>
      <c r="G109" s="44"/>
      <c r="H109" s="44"/>
      <c r="I109" s="45"/>
    </row>
    <row r="110" spans="1:9" ht="45" customHeight="1" x14ac:dyDescent="0.25">
      <c r="A110" s="41"/>
      <c r="B110" s="62"/>
      <c r="C110" s="43"/>
      <c r="D110" s="43"/>
      <c r="E110" s="43"/>
      <c r="F110" s="44"/>
      <c r="G110" s="44"/>
      <c r="H110" s="44"/>
      <c r="I110" s="45"/>
    </row>
    <row r="111" spans="1:9" ht="45" customHeight="1" x14ac:dyDescent="0.25">
      <c r="A111" s="41"/>
      <c r="B111" s="62"/>
      <c r="C111" s="43"/>
      <c r="D111" s="43"/>
      <c r="E111" s="43"/>
      <c r="F111" s="44"/>
      <c r="G111" s="44"/>
      <c r="H111" s="44"/>
      <c r="I111" s="45"/>
    </row>
    <row r="112" spans="1:9" ht="45" customHeight="1" x14ac:dyDescent="0.25">
      <c r="A112" s="41"/>
      <c r="B112" s="62"/>
      <c r="C112" s="43"/>
      <c r="D112" s="43"/>
      <c r="E112" s="43"/>
      <c r="F112" s="44"/>
      <c r="G112" s="44"/>
      <c r="H112" s="44"/>
      <c r="I112" s="45"/>
    </row>
    <row r="113" spans="1:9" ht="45" customHeight="1" x14ac:dyDescent="0.25">
      <c r="A113" s="41"/>
      <c r="B113" s="62"/>
      <c r="C113" s="43"/>
      <c r="D113" s="43"/>
      <c r="E113" s="43"/>
      <c r="F113" s="44"/>
      <c r="G113" s="44"/>
      <c r="H113" s="44"/>
      <c r="I113" s="45"/>
    </row>
    <row r="114" spans="1:9" ht="45" customHeight="1" x14ac:dyDescent="0.25">
      <c r="A114" s="41"/>
      <c r="B114" s="62"/>
      <c r="C114" s="43"/>
      <c r="D114" s="43"/>
      <c r="E114" s="43"/>
      <c r="F114" s="44"/>
      <c r="G114" s="44"/>
      <c r="H114" s="44"/>
      <c r="I114" s="45"/>
    </row>
    <row r="115" spans="1:9" ht="45" customHeight="1" x14ac:dyDescent="0.25">
      <c r="A115" s="41"/>
      <c r="B115" s="62"/>
      <c r="C115" s="43"/>
      <c r="D115" s="43"/>
      <c r="E115" s="43"/>
      <c r="F115" s="44"/>
      <c r="G115" s="44"/>
      <c r="H115" s="44"/>
      <c r="I115" s="45"/>
    </row>
    <row r="116" spans="1:9" ht="45" customHeight="1" x14ac:dyDescent="0.25">
      <c r="A116" s="41"/>
      <c r="B116" s="62"/>
      <c r="C116" s="43"/>
      <c r="D116" s="43"/>
      <c r="E116" s="43"/>
      <c r="F116" s="44"/>
      <c r="G116" s="44"/>
      <c r="H116" s="44"/>
      <c r="I116" s="45"/>
    </row>
    <row r="117" spans="1:9" ht="45" customHeight="1" x14ac:dyDescent="0.25">
      <c r="A117" s="41"/>
      <c r="B117" s="62"/>
      <c r="C117" s="43"/>
      <c r="D117" s="43"/>
      <c r="E117" s="43"/>
      <c r="F117" s="44"/>
      <c r="G117" s="44"/>
      <c r="H117" s="44"/>
      <c r="I117" s="45"/>
    </row>
    <row r="118" spans="1:9" ht="45" customHeight="1" x14ac:dyDescent="0.25">
      <c r="A118" s="41"/>
      <c r="B118" s="62"/>
      <c r="C118" s="43"/>
      <c r="D118" s="43"/>
      <c r="E118" s="43"/>
      <c r="F118" s="44"/>
      <c r="G118" s="44"/>
      <c r="H118" s="44"/>
      <c r="I118" s="45"/>
    </row>
    <row r="119" spans="1:9" ht="45" customHeight="1" x14ac:dyDescent="0.25">
      <c r="A119" s="41"/>
      <c r="B119" s="62"/>
      <c r="C119" s="43"/>
      <c r="D119" s="43"/>
      <c r="E119" s="43"/>
      <c r="F119" s="44"/>
      <c r="G119" s="44"/>
      <c r="H119" s="44"/>
      <c r="I119" s="45"/>
    </row>
    <row r="120" spans="1:9" ht="45" customHeight="1" x14ac:dyDescent="0.25">
      <c r="A120" s="41"/>
      <c r="B120" s="62"/>
      <c r="C120" s="43"/>
      <c r="D120" s="43"/>
      <c r="E120" s="43"/>
      <c r="F120" s="44"/>
      <c r="G120" s="44"/>
      <c r="H120" s="44"/>
      <c r="I120" s="45"/>
    </row>
    <row r="121" spans="1:9" ht="45" customHeight="1" x14ac:dyDescent="0.25">
      <c r="A121" s="41"/>
      <c r="B121" s="62"/>
      <c r="C121" s="43"/>
      <c r="D121" s="43"/>
      <c r="E121" s="43"/>
      <c r="F121" s="44"/>
      <c r="G121" s="44"/>
      <c r="H121" s="44"/>
      <c r="I121" s="45"/>
    </row>
    <row r="122" spans="1:9" ht="45" customHeight="1" x14ac:dyDescent="0.25">
      <c r="A122" s="41"/>
      <c r="B122" s="62"/>
      <c r="C122" s="43"/>
      <c r="D122" s="43"/>
      <c r="E122" s="43"/>
      <c r="F122" s="44"/>
      <c r="G122" s="44"/>
      <c r="H122" s="44"/>
      <c r="I122" s="45"/>
    </row>
    <row r="123" spans="1:9" ht="45" customHeight="1" x14ac:dyDescent="0.25">
      <c r="A123" s="41"/>
      <c r="B123" s="62"/>
      <c r="C123" s="43"/>
      <c r="D123" s="43"/>
      <c r="E123" s="43"/>
      <c r="F123" s="44"/>
      <c r="G123" s="44"/>
      <c r="H123" s="44"/>
      <c r="I123" s="45"/>
    </row>
    <row r="124" spans="1:9" ht="45" customHeight="1" x14ac:dyDescent="0.25">
      <c r="A124" s="41"/>
      <c r="B124" s="62"/>
      <c r="C124" s="43"/>
      <c r="D124" s="43"/>
      <c r="E124" s="43"/>
      <c r="F124" s="44"/>
      <c r="G124" s="44"/>
      <c r="H124" s="44"/>
      <c r="I124" s="45"/>
    </row>
    <row r="125" spans="1:9" ht="45" customHeight="1" x14ac:dyDescent="0.25">
      <c r="A125" s="41"/>
      <c r="B125" s="62"/>
      <c r="C125" s="43"/>
      <c r="D125" s="43"/>
      <c r="E125" s="43"/>
      <c r="F125" s="44"/>
      <c r="G125" s="44"/>
      <c r="H125" s="44"/>
      <c r="I125" s="45"/>
    </row>
    <row r="126" spans="1:9" ht="45" customHeight="1" x14ac:dyDescent="0.25">
      <c r="A126" s="41"/>
      <c r="B126" s="62"/>
      <c r="C126" s="43"/>
      <c r="D126" s="43"/>
      <c r="E126" s="43"/>
      <c r="F126" s="44"/>
      <c r="G126" s="44"/>
      <c r="H126" s="44"/>
      <c r="I126" s="45"/>
    </row>
    <row r="127" spans="1:9" ht="45" customHeight="1" x14ac:dyDescent="0.25">
      <c r="A127" s="41"/>
      <c r="B127" s="62"/>
      <c r="C127" s="43"/>
      <c r="D127" s="43"/>
      <c r="E127" s="43"/>
      <c r="F127" s="44"/>
      <c r="G127" s="44"/>
      <c r="H127" s="44"/>
      <c r="I127" s="45"/>
    </row>
    <row r="128" spans="1:9" ht="45" customHeight="1" x14ac:dyDescent="0.25">
      <c r="A128" s="41"/>
      <c r="B128" s="62"/>
      <c r="C128" s="43"/>
      <c r="D128" s="43"/>
      <c r="E128" s="43"/>
      <c r="F128" s="44"/>
      <c r="G128" s="44"/>
      <c r="H128" s="44"/>
      <c r="I128" s="45"/>
    </row>
    <row r="129" spans="1:9" ht="45" customHeight="1" x14ac:dyDescent="0.25">
      <c r="A129" s="41"/>
      <c r="B129" s="62"/>
      <c r="C129" s="43"/>
      <c r="D129" s="43"/>
      <c r="E129" s="43"/>
      <c r="F129" s="44"/>
      <c r="G129" s="44"/>
      <c r="H129" s="44"/>
      <c r="I129" s="45"/>
    </row>
    <row r="130" spans="1:9" ht="45" customHeight="1" x14ac:dyDescent="0.25">
      <c r="A130" s="41"/>
      <c r="B130" s="62"/>
      <c r="C130" s="43"/>
      <c r="D130" s="43"/>
      <c r="E130" s="43"/>
      <c r="F130" s="44"/>
      <c r="G130" s="44"/>
      <c r="H130" s="44"/>
      <c r="I130" s="45"/>
    </row>
    <row r="131" spans="1:9" ht="45" customHeight="1" x14ac:dyDescent="0.25">
      <c r="A131" s="41"/>
      <c r="B131" s="62"/>
      <c r="C131" s="43"/>
      <c r="D131" s="43"/>
      <c r="E131" s="43"/>
      <c r="F131" s="44"/>
      <c r="G131" s="44"/>
      <c r="H131" s="44"/>
      <c r="I131" s="45"/>
    </row>
    <row r="132" spans="1:9" ht="45" customHeight="1" x14ac:dyDescent="0.25">
      <c r="A132" s="41"/>
      <c r="B132" s="62"/>
      <c r="C132" s="43"/>
      <c r="D132" s="43"/>
      <c r="E132" s="43"/>
      <c r="F132" s="44"/>
      <c r="G132" s="44"/>
      <c r="H132" s="44"/>
      <c r="I132" s="45"/>
    </row>
    <row r="133" spans="1:9" ht="45" customHeight="1" x14ac:dyDescent="0.25">
      <c r="A133" s="41"/>
      <c r="B133" s="62"/>
      <c r="C133" s="43"/>
      <c r="D133" s="43"/>
      <c r="E133" s="43"/>
      <c r="F133" s="44"/>
      <c r="G133" s="44"/>
      <c r="H133" s="44"/>
      <c r="I133" s="45"/>
    </row>
    <row r="134" spans="1:9" ht="45" customHeight="1" x14ac:dyDescent="0.25">
      <c r="A134" s="41"/>
      <c r="B134" s="62"/>
      <c r="C134" s="43"/>
      <c r="D134" s="43"/>
      <c r="E134" s="43"/>
      <c r="F134" s="44"/>
      <c r="G134" s="44"/>
      <c r="H134" s="44"/>
      <c r="I134" s="45"/>
    </row>
    <row r="135" spans="1:9" ht="45" customHeight="1" x14ac:dyDescent="0.25">
      <c r="A135" s="41"/>
      <c r="B135" s="62"/>
      <c r="C135" s="43"/>
      <c r="D135" s="43"/>
      <c r="E135" s="43"/>
      <c r="F135" s="44"/>
      <c r="G135" s="44"/>
      <c r="H135" s="44"/>
      <c r="I135" s="45"/>
    </row>
    <row r="136" spans="1:9" ht="45" customHeight="1" x14ac:dyDescent="0.25">
      <c r="A136" s="41"/>
      <c r="B136" s="62"/>
      <c r="C136" s="43"/>
      <c r="D136" s="43"/>
      <c r="E136" s="43"/>
      <c r="F136" s="44"/>
      <c r="G136" s="44"/>
      <c r="H136" s="44"/>
      <c r="I136" s="45"/>
    </row>
    <row r="137" spans="1:9" ht="45" customHeight="1" x14ac:dyDescent="0.25">
      <c r="A137" s="41"/>
      <c r="B137" s="62"/>
      <c r="C137" s="43"/>
      <c r="D137" s="43"/>
      <c r="E137" s="43"/>
      <c r="F137" s="44"/>
      <c r="G137" s="44"/>
      <c r="H137" s="44"/>
      <c r="I137" s="45"/>
    </row>
    <row r="138" spans="1:9" ht="45" customHeight="1" x14ac:dyDescent="0.25">
      <c r="A138" s="41"/>
      <c r="B138" s="62"/>
      <c r="C138" s="43"/>
      <c r="D138" s="43"/>
      <c r="E138" s="43"/>
      <c r="F138" s="44"/>
      <c r="G138" s="44"/>
      <c r="H138" s="44"/>
      <c r="I138" s="45"/>
    </row>
    <row r="139" spans="1:9" ht="45" customHeight="1" x14ac:dyDescent="0.25">
      <c r="A139" s="41"/>
      <c r="B139" s="62"/>
      <c r="C139" s="43"/>
      <c r="D139" s="43"/>
      <c r="E139" s="43"/>
      <c r="F139" s="44"/>
      <c r="G139" s="44"/>
      <c r="H139" s="44"/>
      <c r="I139" s="45"/>
    </row>
    <row r="140" spans="1:9" ht="45" customHeight="1" x14ac:dyDescent="0.25">
      <c r="A140" s="41"/>
      <c r="B140" s="62"/>
      <c r="C140" s="43"/>
      <c r="D140" s="43"/>
      <c r="E140" s="43"/>
      <c r="F140" s="44"/>
      <c r="G140" s="44"/>
      <c r="H140" s="44"/>
      <c r="I140" s="45"/>
    </row>
    <row r="141" spans="1:9" ht="45" customHeight="1" x14ac:dyDescent="0.25">
      <c r="A141" s="41"/>
      <c r="B141" s="62"/>
      <c r="C141" s="43"/>
      <c r="D141" s="43"/>
      <c r="E141" s="43"/>
      <c r="F141" s="44"/>
      <c r="G141" s="44"/>
      <c r="H141" s="44"/>
      <c r="I141" s="45"/>
    </row>
    <row r="142" spans="1:9" ht="45" customHeight="1" x14ac:dyDescent="0.25">
      <c r="A142" s="41"/>
      <c r="B142" s="62"/>
      <c r="C142" s="43"/>
      <c r="D142" s="43"/>
      <c r="E142" s="43"/>
      <c r="F142" s="44"/>
      <c r="G142" s="44"/>
      <c r="H142" s="44"/>
      <c r="I142" s="45"/>
    </row>
    <row r="143" spans="1:9" ht="45" customHeight="1" x14ac:dyDescent="0.25">
      <c r="A143" s="41"/>
      <c r="B143" s="62"/>
      <c r="C143" s="43"/>
      <c r="D143" s="43"/>
      <c r="E143" s="43"/>
      <c r="F143" s="44"/>
      <c r="G143" s="44"/>
      <c r="H143" s="44"/>
      <c r="I143" s="45"/>
    </row>
    <row r="144" spans="1:9" ht="45" customHeight="1" x14ac:dyDescent="0.25">
      <c r="A144" s="41"/>
      <c r="B144" s="62"/>
      <c r="C144" s="43"/>
      <c r="D144" s="43"/>
      <c r="E144" s="43"/>
      <c r="F144" s="44"/>
      <c r="G144" s="44"/>
      <c r="H144" s="44"/>
      <c r="I144" s="45"/>
    </row>
    <row r="145" spans="1:9" ht="45" customHeight="1" x14ac:dyDescent="0.25">
      <c r="A145" s="41"/>
      <c r="B145" s="62"/>
      <c r="C145" s="43"/>
      <c r="D145" s="43"/>
      <c r="E145" s="43"/>
      <c r="F145" s="44"/>
      <c r="G145" s="44"/>
      <c r="H145" s="44"/>
      <c r="I145" s="45"/>
    </row>
    <row r="146" spans="1:9" ht="45" customHeight="1" x14ac:dyDescent="0.25">
      <c r="A146" s="41"/>
      <c r="B146" s="62"/>
      <c r="C146" s="43"/>
      <c r="D146" s="43"/>
      <c r="E146" s="43"/>
      <c r="F146" s="44"/>
      <c r="G146" s="44"/>
      <c r="H146" s="44"/>
      <c r="I146" s="45"/>
    </row>
    <row r="147" spans="1:9" ht="45" customHeight="1" x14ac:dyDescent="0.25">
      <c r="A147" s="41"/>
      <c r="B147" s="62"/>
      <c r="C147" s="43"/>
      <c r="D147" s="43"/>
      <c r="E147" s="43"/>
      <c r="F147" s="44"/>
      <c r="G147" s="44"/>
      <c r="H147" s="44"/>
      <c r="I147" s="45"/>
    </row>
    <row r="148" spans="1:9" ht="45" customHeight="1" x14ac:dyDescent="0.25">
      <c r="A148" s="41"/>
      <c r="B148" s="62"/>
      <c r="C148" s="43"/>
      <c r="D148" s="43"/>
      <c r="E148" s="43"/>
      <c r="F148" s="44"/>
      <c r="G148" s="44"/>
      <c r="H148" s="44"/>
      <c r="I148" s="45"/>
    </row>
    <row r="149" spans="1:9" ht="45" customHeight="1" x14ac:dyDescent="0.25">
      <c r="A149" s="41"/>
      <c r="B149" s="62"/>
      <c r="C149" s="43"/>
      <c r="D149" s="43"/>
      <c r="E149" s="43"/>
      <c r="F149" s="44"/>
      <c r="G149" s="44"/>
      <c r="H149" s="44"/>
      <c r="I149" s="45"/>
    </row>
    <row r="150" spans="1:9" ht="45" customHeight="1" x14ac:dyDescent="0.25">
      <c r="A150" s="41"/>
      <c r="B150" s="62"/>
      <c r="C150" s="43"/>
      <c r="D150" s="43"/>
      <c r="E150" s="43"/>
      <c r="F150" s="44"/>
      <c r="G150" s="44"/>
      <c r="H150" s="44"/>
      <c r="I150" s="45"/>
    </row>
    <row r="151" spans="1:9" ht="45" customHeight="1" x14ac:dyDescent="0.25">
      <c r="A151" s="41"/>
      <c r="B151" s="62"/>
      <c r="C151" s="43"/>
      <c r="D151" s="43"/>
      <c r="E151" s="43"/>
      <c r="F151" s="44"/>
      <c r="G151" s="44"/>
      <c r="H151" s="44"/>
      <c r="I151" s="45"/>
    </row>
    <row r="152" spans="1:9" ht="45" customHeight="1" x14ac:dyDescent="0.25">
      <c r="A152" s="41"/>
      <c r="B152" s="62"/>
      <c r="C152" s="43"/>
      <c r="D152" s="43"/>
      <c r="E152" s="43"/>
      <c r="F152" s="44"/>
      <c r="G152" s="44"/>
      <c r="H152" s="44"/>
      <c r="I152" s="45"/>
    </row>
    <row r="153" spans="1:9" ht="45" customHeight="1" x14ac:dyDescent="0.25">
      <c r="A153" s="41"/>
      <c r="B153" s="62"/>
      <c r="C153" s="43"/>
      <c r="D153" s="43"/>
      <c r="E153" s="43"/>
      <c r="F153" s="44"/>
      <c r="G153" s="44"/>
      <c r="H153" s="44"/>
      <c r="I153" s="45"/>
    </row>
    <row r="154" spans="1:9" ht="45" customHeight="1" x14ac:dyDescent="0.25">
      <c r="A154" s="41"/>
      <c r="B154" s="62"/>
      <c r="C154" s="43"/>
      <c r="D154" s="43"/>
      <c r="E154" s="43"/>
      <c r="F154" s="44"/>
      <c r="G154" s="44"/>
      <c r="H154" s="44"/>
      <c r="I154" s="45"/>
    </row>
    <row r="155" spans="1:9" ht="45" customHeight="1" x14ac:dyDescent="0.25">
      <c r="A155" s="41"/>
      <c r="B155" s="62"/>
      <c r="C155" s="43"/>
      <c r="D155" s="43"/>
      <c r="E155" s="43"/>
      <c r="F155" s="44"/>
      <c r="G155" s="44"/>
      <c r="H155" s="44"/>
      <c r="I155" s="45"/>
    </row>
    <row r="156" spans="1:9" ht="45" customHeight="1" x14ac:dyDescent="0.25">
      <c r="A156" s="41"/>
      <c r="B156" s="62"/>
      <c r="C156" s="43"/>
      <c r="D156" s="43"/>
      <c r="E156" s="43"/>
      <c r="F156" s="44"/>
      <c r="G156" s="44"/>
      <c r="H156" s="44"/>
      <c r="I156" s="45"/>
    </row>
    <row r="157" spans="1:9" ht="45" customHeight="1" x14ac:dyDescent="0.25">
      <c r="A157" s="41"/>
      <c r="B157" s="62"/>
      <c r="C157" s="43"/>
      <c r="D157" s="43"/>
      <c r="E157" s="43"/>
      <c r="F157" s="44"/>
      <c r="G157" s="44"/>
      <c r="H157" s="44"/>
      <c r="I157" s="45"/>
    </row>
    <row r="158" spans="1:9" ht="45" customHeight="1" x14ac:dyDescent="0.25">
      <c r="A158" s="41"/>
      <c r="B158" s="62"/>
      <c r="C158" s="43"/>
      <c r="D158" s="43"/>
      <c r="E158" s="43"/>
      <c r="F158" s="44"/>
      <c r="G158" s="44"/>
      <c r="H158" s="44"/>
      <c r="I158" s="45"/>
    </row>
    <row r="159" spans="1:9" ht="45" customHeight="1" x14ac:dyDescent="0.25">
      <c r="A159" s="41"/>
      <c r="B159" s="62"/>
      <c r="C159" s="43"/>
      <c r="D159" s="43"/>
      <c r="E159" s="43"/>
      <c r="F159" s="44"/>
      <c r="G159" s="44"/>
      <c r="H159" s="44"/>
      <c r="I159" s="45"/>
    </row>
    <row r="160" spans="1:9" ht="45" customHeight="1" x14ac:dyDescent="0.25">
      <c r="A160" s="41"/>
      <c r="B160" s="62"/>
      <c r="C160" s="43"/>
      <c r="D160" s="43"/>
      <c r="E160" s="43"/>
      <c r="F160" s="44"/>
      <c r="G160" s="44"/>
      <c r="H160" s="44"/>
      <c r="I160" s="45"/>
    </row>
    <row r="161" spans="1:9" ht="45" customHeight="1" x14ac:dyDescent="0.25">
      <c r="A161" s="41"/>
      <c r="B161" s="62"/>
      <c r="C161" s="43"/>
      <c r="D161" s="43"/>
      <c r="E161" s="43"/>
      <c r="F161" s="44"/>
      <c r="G161" s="44"/>
      <c r="H161" s="44"/>
      <c r="I161" s="45"/>
    </row>
    <row r="162" spans="1:9" ht="45" customHeight="1" x14ac:dyDescent="0.25">
      <c r="A162" s="41"/>
      <c r="B162" s="62"/>
      <c r="C162" s="43"/>
      <c r="D162" s="43"/>
      <c r="E162" s="43"/>
      <c r="F162" s="44"/>
      <c r="G162" s="44"/>
      <c r="H162" s="44"/>
      <c r="I162" s="45"/>
    </row>
    <row r="163" spans="1:9" ht="45" customHeight="1" x14ac:dyDescent="0.25">
      <c r="A163" s="41"/>
      <c r="B163" s="62"/>
      <c r="C163" s="43"/>
      <c r="D163" s="43"/>
      <c r="E163" s="43"/>
      <c r="F163" s="44"/>
      <c r="G163" s="44"/>
      <c r="H163" s="44"/>
      <c r="I163" s="45"/>
    </row>
    <row r="164" spans="1:9" ht="45" customHeight="1" x14ac:dyDescent="0.25">
      <c r="A164" s="41"/>
      <c r="B164" s="62"/>
      <c r="C164" s="43"/>
      <c r="D164" s="43"/>
      <c r="E164" s="43"/>
      <c r="F164" s="44"/>
      <c r="G164" s="44"/>
      <c r="H164" s="44"/>
      <c r="I164" s="45"/>
    </row>
    <row r="165" spans="1:9" ht="45" customHeight="1" x14ac:dyDescent="0.25">
      <c r="A165" s="41"/>
      <c r="B165" s="62"/>
      <c r="C165" s="43"/>
      <c r="D165" s="43"/>
      <c r="E165" s="43"/>
      <c r="F165" s="44"/>
      <c r="G165" s="44"/>
      <c r="H165" s="44"/>
      <c r="I165" s="45"/>
    </row>
    <row r="166" spans="1:9" ht="45" customHeight="1" x14ac:dyDescent="0.25">
      <c r="A166" s="41"/>
      <c r="B166" s="62"/>
      <c r="C166" s="43"/>
      <c r="D166" s="43"/>
      <c r="E166" s="43"/>
      <c r="F166" s="44"/>
      <c r="G166" s="44"/>
      <c r="H166" s="44"/>
      <c r="I166" s="45"/>
    </row>
    <row r="167" spans="1:9" ht="45" customHeight="1" x14ac:dyDescent="0.25">
      <c r="A167" s="41"/>
      <c r="B167" s="62"/>
      <c r="C167" s="43"/>
      <c r="D167" s="43"/>
      <c r="E167" s="43"/>
      <c r="F167" s="44"/>
      <c r="G167" s="44"/>
      <c r="H167" s="44"/>
      <c r="I167" s="45"/>
    </row>
    <row r="168" spans="1:9" ht="45" customHeight="1" x14ac:dyDescent="0.25">
      <c r="A168" s="41"/>
      <c r="B168" s="62"/>
      <c r="C168" s="43"/>
      <c r="D168" s="43"/>
      <c r="E168" s="43"/>
      <c r="F168" s="44"/>
      <c r="G168" s="44"/>
      <c r="H168" s="44"/>
      <c r="I168" s="45"/>
    </row>
    <row r="169" spans="1:9" ht="45" customHeight="1" x14ac:dyDescent="0.25">
      <c r="A169" s="41"/>
      <c r="B169" s="62"/>
      <c r="C169" s="43"/>
      <c r="D169" s="43"/>
      <c r="E169" s="43"/>
      <c r="F169" s="44"/>
      <c r="G169" s="44"/>
      <c r="H169" s="44"/>
      <c r="I169" s="45"/>
    </row>
    <row r="170" spans="1:9" ht="45" customHeight="1" x14ac:dyDescent="0.25">
      <c r="A170" s="41"/>
      <c r="B170" s="62"/>
      <c r="C170" s="43"/>
      <c r="D170" s="43"/>
      <c r="E170" s="43"/>
      <c r="F170" s="44"/>
      <c r="G170" s="44"/>
      <c r="H170" s="44"/>
      <c r="I170" s="45"/>
    </row>
    <row r="171" spans="1:9" ht="45" customHeight="1" x14ac:dyDescent="0.25">
      <c r="A171" s="41"/>
      <c r="B171" s="62"/>
      <c r="C171" s="43"/>
      <c r="D171" s="43"/>
      <c r="E171" s="43"/>
      <c r="F171" s="44"/>
      <c r="G171" s="44"/>
      <c r="H171" s="44"/>
      <c r="I171" s="45"/>
    </row>
    <row r="172" spans="1:9" ht="45" customHeight="1" x14ac:dyDescent="0.25">
      <c r="A172" s="41"/>
      <c r="B172" s="62"/>
      <c r="C172" s="43"/>
      <c r="D172" s="43"/>
      <c r="E172" s="43"/>
      <c r="F172" s="44"/>
      <c r="G172" s="44"/>
      <c r="H172" s="44"/>
      <c r="I172" s="45"/>
    </row>
    <row r="173" spans="1:9" ht="45" customHeight="1" x14ac:dyDescent="0.25">
      <c r="A173" s="41"/>
      <c r="B173" s="62"/>
      <c r="C173" s="43"/>
      <c r="D173" s="43"/>
      <c r="E173" s="43"/>
      <c r="F173" s="44"/>
      <c r="G173" s="44"/>
      <c r="H173" s="44"/>
      <c r="I173" s="45"/>
    </row>
    <row r="174" spans="1:9" ht="45" customHeight="1" x14ac:dyDescent="0.25">
      <c r="A174" s="41"/>
      <c r="B174" s="62"/>
      <c r="C174" s="43"/>
      <c r="D174" s="43"/>
      <c r="E174" s="43"/>
      <c r="F174" s="44"/>
      <c r="G174" s="44"/>
      <c r="H174" s="44"/>
      <c r="I174" s="45"/>
    </row>
    <row r="175" spans="1:9" ht="45" customHeight="1" x14ac:dyDescent="0.25">
      <c r="A175" s="41"/>
      <c r="B175" s="62"/>
      <c r="C175" s="43"/>
      <c r="D175" s="43"/>
      <c r="E175" s="43"/>
      <c r="F175" s="44"/>
      <c r="G175" s="44"/>
      <c r="H175" s="44"/>
      <c r="I175" s="45"/>
    </row>
    <row r="176" spans="1:9" ht="45" customHeight="1" x14ac:dyDescent="0.25">
      <c r="A176" s="41"/>
      <c r="B176" s="62"/>
      <c r="C176" s="43"/>
      <c r="D176" s="43"/>
      <c r="E176" s="43"/>
      <c r="F176" s="44"/>
      <c r="G176" s="44"/>
      <c r="H176" s="44"/>
      <c r="I176" s="45"/>
    </row>
    <row r="177" spans="1:9" ht="45" customHeight="1" x14ac:dyDescent="0.25">
      <c r="A177" s="41"/>
      <c r="B177" s="62"/>
      <c r="C177" s="43"/>
      <c r="D177" s="43"/>
      <c r="E177" s="43"/>
      <c r="F177" s="44"/>
      <c r="G177" s="44"/>
      <c r="H177" s="44"/>
      <c r="I177" s="45"/>
    </row>
    <row r="178" spans="1:9" ht="45" customHeight="1" x14ac:dyDescent="0.25">
      <c r="A178" s="41"/>
      <c r="B178" s="62"/>
      <c r="C178" s="43"/>
      <c r="D178" s="43"/>
      <c r="E178" s="43"/>
      <c r="F178" s="44"/>
      <c r="G178" s="44"/>
      <c r="H178" s="44"/>
      <c r="I178" s="45"/>
    </row>
    <row r="179" spans="1:9" ht="45" customHeight="1" x14ac:dyDescent="0.25">
      <c r="A179" s="41"/>
      <c r="B179" s="62"/>
      <c r="C179" s="43"/>
      <c r="D179" s="43"/>
      <c r="E179" s="43"/>
      <c r="F179" s="44"/>
      <c r="G179" s="44"/>
      <c r="H179" s="44"/>
      <c r="I179" s="45"/>
    </row>
    <row r="180" spans="1:9" ht="45" customHeight="1" x14ac:dyDescent="0.25">
      <c r="A180" s="41"/>
      <c r="B180" s="62"/>
      <c r="C180" s="43"/>
      <c r="D180" s="43"/>
      <c r="E180" s="43"/>
      <c r="F180" s="44"/>
      <c r="G180" s="44"/>
      <c r="H180" s="44"/>
      <c r="I180" s="45"/>
    </row>
    <row r="181" spans="1:9" ht="45" customHeight="1" x14ac:dyDescent="0.25">
      <c r="A181" s="41"/>
      <c r="B181" s="62"/>
      <c r="C181" s="43"/>
      <c r="D181" s="43"/>
      <c r="E181" s="43"/>
      <c r="F181" s="44"/>
      <c r="G181" s="44"/>
      <c r="H181" s="44"/>
      <c r="I181" s="45"/>
    </row>
    <row r="182" spans="1:9" ht="45" customHeight="1" x14ac:dyDescent="0.25">
      <c r="A182" s="41"/>
      <c r="B182" s="62"/>
      <c r="C182" s="43"/>
      <c r="D182" s="43"/>
      <c r="E182" s="43"/>
      <c r="F182" s="44"/>
      <c r="G182" s="44"/>
      <c r="H182" s="44"/>
      <c r="I182" s="45"/>
    </row>
    <row r="183" spans="1:9" ht="45" customHeight="1" x14ac:dyDescent="0.25">
      <c r="A183" s="41"/>
      <c r="B183" s="62"/>
      <c r="C183" s="43"/>
      <c r="D183" s="43"/>
      <c r="E183" s="43"/>
      <c r="F183" s="44"/>
      <c r="G183" s="44"/>
      <c r="H183" s="44"/>
      <c r="I183" s="45"/>
    </row>
    <row r="184" spans="1:9" ht="45" customHeight="1" x14ac:dyDescent="0.25">
      <c r="A184" s="41"/>
      <c r="B184" s="62"/>
      <c r="C184" s="43"/>
      <c r="D184" s="43"/>
      <c r="E184" s="43"/>
      <c r="F184" s="44"/>
      <c r="G184" s="44"/>
      <c r="H184" s="44"/>
      <c r="I184" s="45"/>
    </row>
    <row r="185" spans="1:9" ht="45" customHeight="1" x14ac:dyDescent="0.25">
      <c r="A185" s="41"/>
      <c r="B185" s="62"/>
      <c r="C185" s="43"/>
      <c r="D185" s="43"/>
      <c r="E185" s="43"/>
      <c r="F185" s="44"/>
      <c r="G185" s="44"/>
      <c r="H185" s="44"/>
      <c r="I185" s="45"/>
    </row>
    <row r="186" spans="1:9" ht="45" customHeight="1" x14ac:dyDescent="0.25">
      <c r="A186" s="41"/>
      <c r="B186" s="62"/>
      <c r="C186" s="43"/>
      <c r="D186" s="43"/>
      <c r="E186" s="43"/>
      <c r="F186" s="44"/>
      <c r="G186" s="44"/>
      <c r="H186" s="44"/>
      <c r="I186" s="45"/>
    </row>
    <row r="187" spans="1:9" ht="45" customHeight="1" x14ac:dyDescent="0.25">
      <c r="A187" s="41"/>
      <c r="B187" s="62"/>
      <c r="C187" s="43"/>
      <c r="D187" s="43"/>
      <c r="E187" s="43"/>
      <c r="F187" s="44"/>
      <c r="G187" s="44"/>
      <c r="H187" s="44"/>
      <c r="I187" s="45"/>
    </row>
    <row r="188" spans="1:9" ht="45" customHeight="1" x14ac:dyDescent="0.25">
      <c r="A188" s="41"/>
      <c r="B188" s="62"/>
      <c r="C188" s="43"/>
      <c r="D188" s="43"/>
      <c r="E188" s="43"/>
      <c r="F188" s="44"/>
      <c r="G188" s="44"/>
      <c r="H188" s="44"/>
      <c r="I188" s="45"/>
    </row>
    <row r="189" spans="1:9" ht="45" customHeight="1" x14ac:dyDescent="0.25">
      <c r="A189" s="41"/>
      <c r="B189" s="62"/>
      <c r="C189" s="43"/>
      <c r="D189" s="43"/>
      <c r="E189" s="43"/>
      <c r="F189" s="44"/>
      <c r="G189" s="44"/>
      <c r="H189" s="44"/>
      <c r="I189" s="45"/>
    </row>
    <row r="190" spans="1:9" ht="45" customHeight="1" x14ac:dyDescent="0.25">
      <c r="A190" s="41"/>
      <c r="B190" s="62"/>
      <c r="C190" s="43"/>
      <c r="D190" s="43"/>
      <c r="E190" s="43"/>
      <c r="F190" s="44"/>
      <c r="G190" s="44"/>
      <c r="H190" s="44"/>
      <c r="I190" s="45"/>
    </row>
    <row r="191" spans="1:9" ht="45" customHeight="1" x14ac:dyDescent="0.25">
      <c r="A191" s="41"/>
      <c r="B191" s="62"/>
      <c r="C191" s="43"/>
      <c r="D191" s="43"/>
      <c r="E191" s="43"/>
      <c r="F191" s="44"/>
      <c r="G191" s="44"/>
      <c r="H191" s="44"/>
      <c r="I191" s="45"/>
    </row>
    <row r="192" spans="1:9" ht="45" customHeight="1" x14ac:dyDescent="0.25">
      <c r="A192" s="41"/>
      <c r="B192" s="62"/>
      <c r="C192" s="43"/>
      <c r="D192" s="43"/>
      <c r="E192" s="43"/>
      <c r="F192" s="44"/>
      <c r="G192" s="44"/>
      <c r="H192" s="44"/>
      <c r="I192" s="45"/>
    </row>
    <row r="193" spans="1:9" ht="45" customHeight="1" x14ac:dyDescent="0.25">
      <c r="A193" s="41"/>
      <c r="B193" s="62"/>
      <c r="C193" s="43"/>
      <c r="D193" s="43"/>
      <c r="E193" s="43"/>
      <c r="F193" s="44"/>
      <c r="G193" s="44"/>
      <c r="H193" s="44"/>
      <c r="I193" s="45"/>
    </row>
    <row r="194" spans="1:9" ht="45" customHeight="1" x14ac:dyDescent="0.25">
      <c r="A194" s="41"/>
      <c r="B194" s="62"/>
      <c r="C194" s="43"/>
      <c r="D194" s="43"/>
      <c r="E194" s="43"/>
      <c r="F194" s="44"/>
      <c r="G194" s="44"/>
      <c r="H194" s="44"/>
      <c r="I194" s="45"/>
    </row>
    <row r="195" spans="1:9" ht="45" customHeight="1" x14ac:dyDescent="0.25">
      <c r="A195" s="41"/>
      <c r="B195" s="62"/>
      <c r="C195" s="43"/>
      <c r="D195" s="43"/>
      <c r="E195" s="43"/>
      <c r="F195" s="44"/>
      <c r="G195" s="44"/>
      <c r="H195" s="44"/>
      <c r="I195" s="45"/>
    </row>
    <row r="196" spans="1:9" ht="45" customHeight="1" x14ac:dyDescent="0.25">
      <c r="A196" s="41"/>
      <c r="B196" s="62"/>
      <c r="C196" s="43"/>
      <c r="D196" s="43"/>
      <c r="E196" s="43"/>
      <c r="F196" s="44"/>
      <c r="G196" s="44"/>
      <c r="H196" s="44"/>
      <c r="I196" s="45"/>
    </row>
    <row r="197" spans="1:9" ht="45" customHeight="1" x14ac:dyDescent="0.25">
      <c r="A197" s="41"/>
      <c r="B197" s="62"/>
      <c r="C197" s="43"/>
      <c r="D197" s="43"/>
      <c r="E197" s="43"/>
      <c r="F197" s="44"/>
      <c r="G197" s="44"/>
      <c r="H197" s="44"/>
      <c r="I197" s="45"/>
    </row>
    <row r="198" spans="1:9" ht="45" customHeight="1" x14ac:dyDescent="0.25">
      <c r="A198" s="41"/>
      <c r="B198" s="62"/>
      <c r="C198" s="43"/>
      <c r="D198" s="43"/>
      <c r="E198" s="43"/>
      <c r="F198" s="44"/>
      <c r="G198" s="44"/>
      <c r="H198" s="44"/>
      <c r="I198" s="45"/>
    </row>
    <row r="199" spans="1:9" ht="45" customHeight="1" x14ac:dyDescent="0.25">
      <c r="A199" s="41"/>
      <c r="B199" s="62"/>
      <c r="C199" s="43"/>
      <c r="D199" s="43"/>
      <c r="E199" s="43"/>
      <c r="F199" s="44"/>
      <c r="G199" s="44"/>
      <c r="H199" s="44"/>
      <c r="I199" s="45"/>
    </row>
    <row r="200" spans="1:9" ht="45" customHeight="1" x14ac:dyDescent="0.25">
      <c r="A200" s="41"/>
      <c r="B200" s="62"/>
      <c r="C200" s="43"/>
      <c r="D200" s="43"/>
      <c r="E200" s="43"/>
      <c r="F200" s="44"/>
      <c r="G200" s="44"/>
      <c r="H200" s="44"/>
      <c r="I200" s="45"/>
    </row>
    <row r="201" spans="1:9" ht="45" customHeight="1" x14ac:dyDescent="0.25">
      <c r="A201" s="41"/>
      <c r="B201" s="62"/>
      <c r="C201" s="43"/>
      <c r="D201" s="43"/>
      <c r="E201" s="43"/>
      <c r="F201" s="44"/>
      <c r="G201" s="44"/>
      <c r="H201" s="44"/>
      <c r="I201" s="45"/>
    </row>
    <row r="202" spans="1:9" ht="45" customHeight="1" x14ac:dyDescent="0.25">
      <c r="A202" s="41"/>
      <c r="B202" s="62"/>
      <c r="C202" s="43"/>
      <c r="D202" s="43"/>
      <c r="E202" s="43"/>
      <c r="F202" s="44"/>
      <c r="G202" s="44"/>
      <c r="H202" s="44"/>
      <c r="I202" s="45"/>
    </row>
    <row r="203" spans="1:9" ht="45" customHeight="1" x14ac:dyDescent="0.25">
      <c r="A203" s="41"/>
      <c r="B203" s="62"/>
      <c r="C203" s="43"/>
      <c r="D203" s="43"/>
      <c r="E203" s="43"/>
      <c r="F203" s="44"/>
      <c r="G203" s="44"/>
      <c r="H203" s="44"/>
      <c r="I203" s="45"/>
    </row>
    <row r="204" spans="1:9" ht="45" customHeight="1" x14ac:dyDescent="0.25">
      <c r="A204" s="41"/>
      <c r="B204" s="62"/>
      <c r="C204" s="43"/>
      <c r="D204" s="43"/>
      <c r="E204" s="43"/>
      <c r="F204" s="44"/>
      <c r="G204" s="44"/>
      <c r="H204" s="44"/>
      <c r="I204" s="45"/>
    </row>
    <row r="205" spans="1:9" ht="45" customHeight="1" x14ac:dyDescent="0.25">
      <c r="A205" s="41"/>
      <c r="B205" s="62"/>
      <c r="C205" s="43"/>
      <c r="D205" s="43"/>
      <c r="E205" s="43"/>
      <c r="F205" s="44"/>
      <c r="G205" s="44"/>
      <c r="H205" s="44"/>
      <c r="I205" s="45"/>
    </row>
    <row r="206" spans="1:9" ht="45" customHeight="1" x14ac:dyDescent="0.25">
      <c r="A206" s="41"/>
      <c r="B206" s="62"/>
      <c r="C206" s="43"/>
      <c r="D206" s="43"/>
      <c r="E206" s="43"/>
      <c r="F206" s="44"/>
      <c r="G206" s="44"/>
      <c r="H206" s="44"/>
      <c r="I206" s="45"/>
    </row>
    <row r="207" spans="1:9" ht="45" customHeight="1" x14ac:dyDescent="0.25">
      <c r="A207" s="41"/>
      <c r="B207" s="62"/>
      <c r="C207" s="43"/>
      <c r="D207" s="43"/>
      <c r="E207" s="43"/>
      <c r="F207" s="44"/>
      <c r="G207" s="44"/>
      <c r="H207" s="44"/>
      <c r="I207" s="45"/>
    </row>
    <row r="208" spans="1:9" ht="45" customHeight="1" x14ac:dyDescent="0.25">
      <c r="A208" s="41"/>
      <c r="B208" s="62"/>
      <c r="C208" s="43"/>
      <c r="D208" s="43"/>
      <c r="E208" s="43"/>
      <c r="F208" s="44"/>
      <c r="G208" s="44"/>
      <c r="H208" s="44"/>
      <c r="I208" s="45"/>
    </row>
    <row r="209" spans="1:9" ht="45" customHeight="1" x14ac:dyDescent="0.25">
      <c r="A209" s="41"/>
      <c r="B209" s="62"/>
      <c r="C209" s="43"/>
      <c r="D209" s="43"/>
      <c r="E209" s="43"/>
      <c r="F209" s="44"/>
      <c r="G209" s="44"/>
      <c r="H209" s="44"/>
      <c r="I209" s="45"/>
    </row>
    <row r="210" spans="1:9" ht="45" customHeight="1" x14ac:dyDescent="0.25">
      <c r="A210" s="41"/>
      <c r="B210" s="62"/>
      <c r="C210" s="43"/>
      <c r="D210" s="43"/>
      <c r="E210" s="43"/>
      <c r="F210" s="44"/>
      <c r="G210" s="44"/>
      <c r="H210" s="44"/>
      <c r="I210" s="45"/>
    </row>
    <row r="211" spans="1:9" ht="45" customHeight="1" x14ac:dyDescent="0.25">
      <c r="A211" s="41"/>
      <c r="B211" s="62"/>
      <c r="C211" s="43"/>
      <c r="D211" s="43"/>
      <c r="E211" s="43"/>
      <c r="F211" s="44"/>
      <c r="G211" s="44"/>
      <c r="H211" s="44"/>
      <c r="I211" s="45"/>
    </row>
    <row r="212" spans="1:9" ht="45" customHeight="1" x14ac:dyDescent="0.25">
      <c r="A212" s="41"/>
      <c r="B212" s="62"/>
      <c r="C212" s="43"/>
      <c r="D212" s="43"/>
      <c r="E212" s="43"/>
      <c r="F212" s="44"/>
      <c r="G212" s="44"/>
      <c r="H212" s="44"/>
      <c r="I212" s="45"/>
    </row>
    <row r="213" spans="1:9" ht="45" customHeight="1" x14ac:dyDescent="0.25">
      <c r="A213" s="41"/>
      <c r="B213" s="62"/>
      <c r="C213" s="43"/>
      <c r="D213" s="43"/>
      <c r="E213" s="43"/>
      <c r="F213" s="44"/>
      <c r="G213" s="44"/>
      <c r="H213" s="44"/>
      <c r="I213" s="45"/>
    </row>
    <row r="214" spans="1:9" ht="45" customHeight="1" x14ac:dyDescent="0.25">
      <c r="A214" s="41"/>
      <c r="B214" s="62"/>
      <c r="C214" s="43"/>
      <c r="D214" s="43"/>
      <c r="E214" s="43"/>
      <c r="F214" s="44"/>
      <c r="G214" s="44"/>
      <c r="H214" s="44"/>
      <c r="I214" s="45"/>
    </row>
    <row r="215" spans="1:9" ht="45" customHeight="1" x14ac:dyDescent="0.25">
      <c r="A215" s="41"/>
      <c r="B215" s="62"/>
      <c r="C215" s="43"/>
      <c r="D215" s="43"/>
      <c r="E215" s="43"/>
      <c r="F215" s="44"/>
      <c r="G215" s="44"/>
      <c r="H215" s="44"/>
      <c r="I215" s="45"/>
    </row>
    <row r="216" spans="1:9" ht="45" customHeight="1" x14ac:dyDescent="0.25">
      <c r="A216" s="41"/>
      <c r="B216" s="62"/>
      <c r="C216" s="43"/>
      <c r="D216" s="43"/>
      <c r="E216" s="43"/>
      <c r="F216" s="44"/>
      <c r="G216" s="44"/>
      <c r="H216" s="44"/>
      <c r="I216" s="45"/>
    </row>
    <row r="217" spans="1:9" ht="45" customHeight="1" x14ac:dyDescent="0.25">
      <c r="A217" s="41"/>
      <c r="B217" s="62"/>
      <c r="C217" s="43"/>
      <c r="D217" s="43"/>
      <c r="E217" s="43"/>
      <c r="F217" s="44"/>
      <c r="G217" s="44"/>
      <c r="H217" s="44"/>
      <c r="I217" s="45"/>
    </row>
    <row r="218" spans="1:9" ht="45" customHeight="1" x14ac:dyDescent="0.25">
      <c r="A218" s="41"/>
      <c r="B218" s="62"/>
      <c r="C218" s="43"/>
      <c r="D218" s="43"/>
      <c r="E218" s="43"/>
      <c r="F218" s="44"/>
      <c r="G218" s="44"/>
      <c r="H218" s="44"/>
      <c r="I218" s="45"/>
    </row>
    <row r="219" spans="1:9" ht="45" customHeight="1" x14ac:dyDescent="0.25">
      <c r="A219" s="41"/>
      <c r="B219" s="62"/>
      <c r="C219" s="43"/>
      <c r="D219" s="43"/>
      <c r="E219" s="43"/>
      <c r="F219" s="44"/>
      <c r="G219" s="44"/>
      <c r="H219" s="44"/>
      <c r="I219" s="45"/>
    </row>
    <row r="220" spans="1:9" ht="45" customHeight="1" x14ac:dyDescent="0.25">
      <c r="A220" s="41"/>
      <c r="B220" s="62"/>
      <c r="C220" s="43"/>
      <c r="D220" s="43"/>
      <c r="E220" s="43"/>
      <c r="F220" s="44"/>
      <c r="G220" s="44"/>
      <c r="H220" s="44"/>
      <c r="I220" s="45"/>
    </row>
    <row r="221" spans="1:9" ht="45" customHeight="1" x14ac:dyDescent="0.25">
      <c r="A221" s="41"/>
      <c r="B221" s="62"/>
      <c r="C221" s="43"/>
      <c r="D221" s="43"/>
      <c r="E221" s="43"/>
      <c r="F221" s="44"/>
      <c r="G221" s="44"/>
      <c r="H221" s="44"/>
      <c r="I221" s="45"/>
    </row>
    <row r="222" spans="1:9" ht="45" customHeight="1" x14ac:dyDescent="0.25">
      <c r="A222" s="41"/>
      <c r="B222" s="62"/>
      <c r="C222" s="43"/>
      <c r="D222" s="43"/>
      <c r="E222" s="43"/>
      <c r="F222" s="44"/>
      <c r="G222" s="44"/>
      <c r="H222" s="44"/>
      <c r="I222" s="45"/>
    </row>
    <row r="223" spans="1:9" ht="45" customHeight="1" x14ac:dyDescent="0.25">
      <c r="A223" s="41"/>
      <c r="B223" s="62"/>
      <c r="C223" s="43"/>
      <c r="D223" s="43"/>
      <c r="E223" s="43"/>
      <c r="F223" s="44"/>
      <c r="G223" s="44"/>
      <c r="H223" s="44"/>
      <c r="I223" s="45"/>
    </row>
    <row r="224" spans="1:9" ht="45" customHeight="1" x14ac:dyDescent="0.25">
      <c r="A224" s="41"/>
      <c r="B224" s="62"/>
      <c r="C224" s="43"/>
      <c r="D224" s="43"/>
      <c r="E224" s="43"/>
      <c r="F224" s="44"/>
      <c r="G224" s="44"/>
      <c r="H224" s="44"/>
      <c r="I224" s="45"/>
    </row>
    <row r="225" spans="1:9" ht="45" customHeight="1" x14ac:dyDescent="0.25">
      <c r="A225" s="41"/>
      <c r="B225" s="62"/>
      <c r="C225" s="43"/>
      <c r="D225" s="43"/>
      <c r="E225" s="43"/>
      <c r="F225" s="44"/>
      <c r="G225" s="44"/>
      <c r="H225" s="44"/>
      <c r="I225" s="45"/>
    </row>
    <row r="226" spans="1:9" ht="45" customHeight="1" x14ac:dyDescent="0.25">
      <c r="A226" s="41"/>
      <c r="B226" s="62"/>
      <c r="C226" s="43"/>
      <c r="D226" s="43"/>
      <c r="E226" s="43"/>
      <c r="F226" s="44"/>
      <c r="G226" s="44"/>
      <c r="H226" s="44"/>
      <c r="I226" s="45"/>
    </row>
    <row r="227" spans="1:9" ht="45" customHeight="1" x14ac:dyDescent="0.25">
      <c r="A227" s="41"/>
      <c r="B227" s="62"/>
      <c r="C227" s="43"/>
      <c r="D227" s="43"/>
      <c r="E227" s="43"/>
      <c r="F227" s="44"/>
      <c r="G227" s="44"/>
      <c r="H227" s="44"/>
      <c r="I227" s="45"/>
    </row>
    <row r="228" spans="1:9" ht="45" customHeight="1" x14ac:dyDescent="0.25">
      <c r="A228" s="41"/>
      <c r="B228" s="62"/>
      <c r="C228" s="43"/>
      <c r="D228" s="43"/>
      <c r="E228" s="43"/>
      <c r="F228" s="44"/>
      <c r="G228" s="44"/>
      <c r="H228" s="44"/>
      <c r="I228" s="45"/>
    </row>
    <row r="229" spans="1:9" ht="45" customHeight="1" x14ac:dyDescent="0.25">
      <c r="A229" s="41"/>
      <c r="B229" s="62"/>
      <c r="C229" s="43"/>
      <c r="D229" s="43"/>
      <c r="E229" s="43"/>
      <c r="F229" s="44"/>
      <c r="G229" s="44"/>
      <c r="H229" s="44"/>
      <c r="I229" s="45"/>
    </row>
    <row r="230" spans="1:9" ht="45" customHeight="1" x14ac:dyDescent="0.25">
      <c r="A230" s="41"/>
      <c r="B230" s="62"/>
      <c r="C230" s="43"/>
      <c r="D230" s="43"/>
      <c r="E230" s="43"/>
      <c r="F230" s="44"/>
      <c r="G230" s="44"/>
      <c r="H230" s="44"/>
      <c r="I230" s="45"/>
    </row>
    <row r="231" spans="1:9" ht="45" customHeight="1" x14ac:dyDescent="0.25">
      <c r="A231" s="41"/>
      <c r="B231" s="62"/>
      <c r="C231" s="43"/>
      <c r="D231" s="43"/>
      <c r="E231" s="43"/>
      <c r="F231" s="44"/>
      <c r="G231" s="44"/>
      <c r="H231" s="44"/>
      <c r="I231" s="45"/>
    </row>
    <row r="232" spans="1:9" ht="45" customHeight="1" x14ac:dyDescent="0.25">
      <c r="A232" s="41"/>
      <c r="B232" s="62"/>
      <c r="C232" s="43"/>
      <c r="D232" s="43"/>
      <c r="E232" s="43"/>
      <c r="F232" s="44"/>
      <c r="G232" s="44"/>
      <c r="H232" s="44"/>
      <c r="I232" s="45"/>
    </row>
    <row r="233" spans="1:9" ht="45" customHeight="1" x14ac:dyDescent="0.25">
      <c r="A233" s="41"/>
      <c r="B233" s="62"/>
      <c r="C233" s="43"/>
      <c r="D233" s="43"/>
      <c r="E233" s="43"/>
      <c r="F233" s="44"/>
      <c r="G233" s="44"/>
      <c r="H233" s="44"/>
      <c r="I233" s="45"/>
    </row>
    <row r="234" spans="1:9" ht="45" customHeight="1" x14ac:dyDescent="0.25">
      <c r="A234" s="41"/>
      <c r="B234" s="62"/>
      <c r="C234" s="43"/>
      <c r="D234" s="43"/>
      <c r="E234" s="43"/>
      <c r="F234" s="44"/>
      <c r="G234" s="44"/>
      <c r="H234" s="44"/>
      <c r="I234" s="45"/>
    </row>
    <row r="235" spans="1:9" ht="45" customHeight="1" x14ac:dyDescent="0.25">
      <c r="A235" s="41"/>
      <c r="B235" s="62"/>
      <c r="C235" s="43"/>
      <c r="D235" s="43"/>
      <c r="E235" s="43"/>
      <c r="F235" s="44"/>
      <c r="G235" s="44"/>
      <c r="H235" s="44"/>
      <c r="I235" s="45"/>
    </row>
    <row r="236" spans="1:9" ht="45" customHeight="1" x14ac:dyDescent="0.25">
      <c r="A236" s="41"/>
      <c r="B236" s="62"/>
      <c r="C236" s="43"/>
      <c r="D236" s="43"/>
      <c r="E236" s="43"/>
      <c r="F236" s="44"/>
      <c r="G236" s="44"/>
      <c r="H236" s="44"/>
      <c r="I236" s="45"/>
    </row>
    <row r="237" spans="1:9" ht="45" customHeight="1" x14ac:dyDescent="0.25">
      <c r="A237" s="41"/>
      <c r="B237" s="62"/>
      <c r="C237" s="43"/>
      <c r="D237" s="43"/>
      <c r="E237" s="43"/>
      <c r="F237" s="44"/>
      <c r="G237" s="44"/>
      <c r="H237" s="44"/>
      <c r="I237" s="45"/>
    </row>
    <row r="238" spans="1:9" ht="45" customHeight="1" x14ac:dyDescent="0.25">
      <c r="A238" s="41"/>
      <c r="B238" s="62"/>
      <c r="C238" s="43"/>
      <c r="D238" s="43"/>
      <c r="E238" s="43"/>
      <c r="F238" s="44"/>
      <c r="G238" s="44"/>
      <c r="H238" s="44"/>
      <c r="I238" s="45"/>
    </row>
    <row r="239" spans="1:9" ht="45" customHeight="1" x14ac:dyDescent="0.25">
      <c r="A239" s="41"/>
      <c r="B239" s="62"/>
      <c r="C239" s="43"/>
      <c r="D239" s="43"/>
      <c r="E239" s="43"/>
      <c r="F239" s="44"/>
      <c r="G239" s="44"/>
      <c r="H239" s="44"/>
      <c r="I239" s="45"/>
    </row>
    <row r="240" spans="1:9" ht="45" customHeight="1" x14ac:dyDescent="0.25">
      <c r="A240" s="41"/>
      <c r="B240" s="62"/>
      <c r="C240" s="43"/>
      <c r="D240" s="43"/>
      <c r="E240" s="43"/>
      <c r="F240" s="44"/>
      <c r="G240" s="44"/>
      <c r="H240" s="44"/>
      <c r="I240" s="45"/>
    </row>
    <row r="241" spans="1:9" ht="45" customHeight="1" x14ac:dyDescent="0.25">
      <c r="A241" s="41"/>
      <c r="B241" s="62"/>
      <c r="C241" s="43"/>
      <c r="D241" s="43"/>
      <c r="E241" s="43"/>
      <c r="F241" s="44"/>
      <c r="G241" s="44"/>
      <c r="H241" s="44"/>
      <c r="I241" s="45"/>
    </row>
    <row r="242" spans="1:9" ht="45" customHeight="1" x14ac:dyDescent="0.25">
      <c r="A242" s="41"/>
      <c r="B242" s="62"/>
      <c r="C242" s="43"/>
      <c r="D242" s="43"/>
      <c r="E242" s="43"/>
      <c r="F242" s="44"/>
      <c r="G242" s="44"/>
      <c r="H242" s="44"/>
      <c r="I242" s="45"/>
    </row>
    <row r="243" spans="1:9" ht="45" customHeight="1" x14ac:dyDescent="0.25">
      <c r="A243" s="41"/>
      <c r="B243" s="62"/>
      <c r="C243" s="43"/>
      <c r="D243" s="43"/>
      <c r="E243" s="43"/>
      <c r="F243" s="44"/>
      <c r="G243" s="44"/>
      <c r="H243" s="44"/>
      <c r="I243" s="45"/>
    </row>
    <row r="244" spans="1:9" ht="45" customHeight="1" x14ac:dyDescent="0.25">
      <c r="A244" s="41"/>
      <c r="B244" s="62"/>
      <c r="C244" s="43"/>
      <c r="D244" s="43"/>
      <c r="E244" s="43"/>
      <c r="F244" s="44"/>
      <c r="G244" s="44"/>
      <c r="H244" s="44"/>
      <c r="I244" s="45"/>
    </row>
    <row r="245" spans="1:9" ht="45" customHeight="1" x14ac:dyDescent="0.25">
      <c r="A245" s="41"/>
      <c r="B245" s="62"/>
      <c r="C245" s="43"/>
      <c r="D245" s="43"/>
      <c r="E245" s="43"/>
      <c r="F245" s="44"/>
      <c r="G245" s="44"/>
      <c r="H245" s="44"/>
      <c r="I245" s="45"/>
    </row>
    <row r="246" spans="1:9" ht="45" customHeight="1" x14ac:dyDescent="0.25">
      <c r="A246" s="41"/>
      <c r="B246" s="62"/>
      <c r="C246" s="43"/>
      <c r="D246" s="43"/>
      <c r="E246" s="43"/>
      <c r="F246" s="44"/>
      <c r="G246" s="44"/>
      <c r="H246" s="44"/>
      <c r="I246" s="45"/>
    </row>
    <row r="247" spans="1:9" ht="45" customHeight="1" x14ac:dyDescent="0.25">
      <c r="A247" s="41"/>
      <c r="B247" s="62"/>
      <c r="C247" s="43"/>
      <c r="D247" s="43"/>
      <c r="E247" s="43"/>
      <c r="F247" s="44"/>
      <c r="G247" s="44"/>
      <c r="H247" s="44"/>
      <c r="I247" s="45"/>
    </row>
    <row r="248" spans="1:9" ht="45" customHeight="1" x14ac:dyDescent="0.25">
      <c r="A248" s="41"/>
      <c r="B248" s="62"/>
      <c r="C248" s="43"/>
      <c r="D248" s="43"/>
      <c r="E248" s="43"/>
      <c r="F248" s="44"/>
      <c r="G248" s="44"/>
      <c r="H248" s="44"/>
      <c r="I248" s="45"/>
    </row>
    <row r="249" spans="1:9" ht="45" customHeight="1" x14ac:dyDescent="0.25">
      <c r="A249" s="41"/>
      <c r="B249" s="62"/>
      <c r="C249" s="43"/>
      <c r="D249" s="43"/>
      <c r="E249" s="43"/>
      <c r="F249" s="44"/>
      <c r="G249" s="44"/>
      <c r="H249" s="44"/>
      <c r="I249" s="45"/>
    </row>
    <row r="250" spans="1:9" ht="45" customHeight="1" x14ac:dyDescent="0.25">
      <c r="A250" s="41"/>
      <c r="B250" s="62"/>
      <c r="C250" s="43"/>
      <c r="D250" s="43"/>
      <c r="E250" s="43"/>
      <c r="F250" s="44"/>
      <c r="G250" s="44"/>
      <c r="H250" s="44"/>
      <c r="I250" s="45"/>
    </row>
    <row r="251" spans="1:9" ht="45" customHeight="1" x14ac:dyDescent="0.25">
      <c r="A251" s="41"/>
      <c r="B251" s="62"/>
      <c r="C251" s="43"/>
      <c r="D251" s="43"/>
      <c r="E251" s="43"/>
      <c r="F251" s="44"/>
      <c r="G251" s="44"/>
      <c r="H251" s="44"/>
      <c r="I251" s="45"/>
    </row>
    <row r="252" spans="1:9" ht="45" customHeight="1" x14ac:dyDescent="0.25">
      <c r="A252" s="41"/>
      <c r="B252" s="62"/>
      <c r="C252" s="43"/>
      <c r="D252" s="43"/>
      <c r="E252" s="43"/>
      <c r="F252" s="44"/>
      <c r="G252" s="44"/>
      <c r="H252" s="44"/>
      <c r="I252" s="45"/>
    </row>
    <row r="253" spans="1:9" ht="45" customHeight="1" x14ac:dyDescent="0.25">
      <c r="A253" s="41"/>
      <c r="B253" s="62"/>
      <c r="C253" s="43"/>
      <c r="D253" s="43"/>
      <c r="E253" s="43"/>
      <c r="F253" s="44"/>
      <c r="G253" s="44"/>
      <c r="H253" s="44"/>
      <c r="I253" s="45"/>
    </row>
    <row r="254" spans="1:9" ht="45" customHeight="1" x14ac:dyDescent="0.25">
      <c r="A254" s="41"/>
      <c r="B254" s="62"/>
      <c r="C254" s="43"/>
      <c r="D254" s="43"/>
      <c r="E254" s="43"/>
      <c r="F254" s="44"/>
      <c r="G254" s="44"/>
      <c r="H254" s="44"/>
      <c r="I254" s="45"/>
    </row>
    <row r="255" spans="1:9" ht="45" customHeight="1" x14ac:dyDescent="0.25">
      <c r="A255" s="41"/>
      <c r="B255" s="62"/>
      <c r="C255" s="43"/>
      <c r="D255" s="43"/>
      <c r="E255" s="43"/>
      <c r="F255" s="44"/>
      <c r="G255" s="44"/>
      <c r="H255" s="44"/>
      <c r="I255" s="45"/>
    </row>
    <row r="256" spans="1:9" ht="45" customHeight="1" x14ac:dyDescent="0.25">
      <c r="A256" s="41"/>
      <c r="B256" s="62"/>
      <c r="C256" s="43"/>
      <c r="D256" s="43"/>
      <c r="E256" s="43"/>
      <c r="F256" s="44"/>
      <c r="G256" s="44"/>
      <c r="H256" s="44"/>
      <c r="I256" s="45"/>
    </row>
    <row r="257" spans="1:9" ht="45" customHeight="1" x14ac:dyDescent="0.25">
      <c r="A257" s="41"/>
      <c r="B257" s="62"/>
      <c r="C257" s="43"/>
      <c r="D257" s="43"/>
      <c r="E257" s="43"/>
      <c r="F257" s="44"/>
      <c r="G257" s="44"/>
      <c r="H257" s="44"/>
      <c r="I257" s="45"/>
    </row>
    <row r="258" spans="1:9" ht="45" customHeight="1" x14ac:dyDescent="0.25">
      <c r="A258" s="41"/>
      <c r="B258" s="62"/>
      <c r="C258" s="43"/>
      <c r="D258" s="43"/>
      <c r="E258" s="43"/>
      <c r="F258" s="44"/>
      <c r="G258" s="44"/>
      <c r="H258" s="44"/>
      <c r="I258" s="45"/>
    </row>
    <row r="259" spans="1:9" ht="45" customHeight="1" x14ac:dyDescent="0.25">
      <c r="A259" s="41"/>
      <c r="B259" s="62"/>
      <c r="C259" s="43"/>
      <c r="D259" s="43"/>
      <c r="E259" s="43"/>
      <c r="F259" s="44"/>
      <c r="G259" s="44"/>
      <c r="H259" s="44"/>
      <c r="I259" s="45"/>
    </row>
    <row r="260" spans="1:9" ht="45" customHeight="1" x14ac:dyDescent="0.25">
      <c r="A260" s="41"/>
      <c r="B260" s="62"/>
      <c r="C260" s="43"/>
      <c r="D260" s="43"/>
      <c r="E260" s="43"/>
      <c r="F260" s="44"/>
      <c r="G260" s="44"/>
      <c r="H260" s="44"/>
      <c r="I260" s="45"/>
    </row>
    <row r="261" spans="1:9" ht="45" customHeight="1" x14ac:dyDescent="0.25">
      <c r="A261" s="41"/>
      <c r="B261" s="62"/>
      <c r="C261" s="43"/>
      <c r="D261" s="43"/>
      <c r="E261" s="43"/>
      <c r="F261" s="44"/>
      <c r="G261" s="44"/>
      <c r="H261" s="44"/>
      <c r="I261" s="45"/>
    </row>
    <row r="262" spans="1:9" ht="45" customHeight="1" x14ac:dyDescent="0.25">
      <c r="A262" s="41"/>
      <c r="B262" s="62"/>
      <c r="C262" s="43"/>
      <c r="D262" s="43"/>
      <c r="E262" s="43"/>
      <c r="F262" s="44"/>
      <c r="G262" s="44"/>
      <c r="H262" s="44"/>
      <c r="I262" s="45"/>
    </row>
    <row r="263" spans="1:9" ht="45" customHeight="1" x14ac:dyDescent="0.25">
      <c r="A263" s="41"/>
      <c r="B263" s="62"/>
      <c r="C263" s="43"/>
      <c r="D263" s="43"/>
      <c r="E263" s="43"/>
      <c r="F263" s="44"/>
      <c r="G263" s="44"/>
      <c r="H263" s="44"/>
      <c r="I263" s="45"/>
    </row>
    <row r="264" spans="1:9" ht="45" customHeight="1" x14ac:dyDescent="0.25">
      <c r="A264" s="41"/>
      <c r="B264" s="62"/>
      <c r="C264" s="43"/>
      <c r="D264" s="43"/>
      <c r="E264" s="43"/>
      <c r="F264" s="44"/>
      <c r="G264" s="44"/>
      <c r="H264" s="44"/>
      <c r="I264" s="45"/>
    </row>
    <row r="265" spans="1:9" ht="45" customHeight="1" x14ac:dyDescent="0.25">
      <c r="A265" s="41"/>
      <c r="B265" s="62"/>
      <c r="C265" s="43"/>
      <c r="D265" s="43"/>
      <c r="E265" s="43"/>
      <c r="F265" s="44"/>
      <c r="G265" s="44"/>
      <c r="H265" s="44"/>
      <c r="I265" s="45"/>
    </row>
    <row r="266" spans="1:9" ht="45" customHeight="1" x14ac:dyDescent="0.25">
      <c r="A266" s="41"/>
      <c r="B266" s="62"/>
      <c r="C266" s="43"/>
      <c r="D266" s="43"/>
      <c r="E266" s="43"/>
      <c r="F266" s="44"/>
      <c r="G266" s="44"/>
      <c r="H266" s="44"/>
      <c r="I266" s="45"/>
    </row>
    <row r="267" spans="1:9" ht="45" customHeight="1" x14ac:dyDescent="0.25">
      <c r="A267" s="41"/>
      <c r="B267" s="62"/>
      <c r="C267" s="43"/>
      <c r="D267" s="43"/>
      <c r="E267" s="43"/>
      <c r="F267" s="44"/>
      <c r="G267" s="44"/>
      <c r="H267" s="44"/>
      <c r="I267" s="45"/>
    </row>
    <row r="268" spans="1:9" ht="45" customHeight="1" x14ac:dyDescent="0.25">
      <c r="A268" s="41"/>
      <c r="B268" s="62"/>
      <c r="C268" s="43"/>
      <c r="D268" s="43"/>
      <c r="E268" s="43"/>
      <c r="F268" s="44"/>
      <c r="G268" s="44"/>
      <c r="H268" s="44"/>
      <c r="I268" s="45"/>
    </row>
    <row r="269" spans="1:9" ht="45" customHeight="1" x14ac:dyDescent="0.25">
      <c r="A269" s="41"/>
      <c r="B269" s="62"/>
      <c r="C269" s="43"/>
      <c r="D269" s="43"/>
      <c r="E269" s="43"/>
      <c r="F269" s="44"/>
      <c r="G269" s="44"/>
      <c r="H269" s="44"/>
      <c r="I269" s="45"/>
    </row>
    <row r="270" spans="1:9" ht="45" customHeight="1" x14ac:dyDescent="0.25">
      <c r="A270" s="41"/>
      <c r="B270" s="62"/>
      <c r="C270" s="43"/>
      <c r="D270" s="43"/>
      <c r="E270" s="43"/>
      <c r="F270" s="44"/>
      <c r="G270" s="44"/>
      <c r="H270" s="44"/>
      <c r="I270" s="45"/>
    </row>
    <row r="271" spans="1:9" ht="45" customHeight="1" x14ac:dyDescent="0.25">
      <c r="A271" s="41"/>
      <c r="B271" s="62"/>
      <c r="C271" s="43"/>
      <c r="D271" s="43"/>
      <c r="E271" s="43"/>
      <c r="F271" s="44"/>
      <c r="G271" s="44"/>
      <c r="H271" s="44"/>
      <c r="I271" s="45"/>
    </row>
    <row r="272" spans="1:9" ht="45" customHeight="1" x14ac:dyDescent="0.25">
      <c r="A272" s="41"/>
      <c r="B272" s="62"/>
      <c r="C272" s="43"/>
      <c r="D272" s="43"/>
      <c r="E272" s="43"/>
      <c r="F272" s="44"/>
      <c r="G272" s="44"/>
      <c r="H272" s="44"/>
      <c r="I272" s="45"/>
    </row>
    <row r="273" spans="1:9" ht="45" customHeight="1" x14ac:dyDescent="0.25">
      <c r="A273" s="41"/>
      <c r="B273" s="62"/>
      <c r="C273" s="43"/>
      <c r="D273" s="43"/>
      <c r="E273" s="43"/>
      <c r="F273" s="44"/>
      <c r="G273" s="44"/>
      <c r="H273" s="44"/>
      <c r="I273" s="45"/>
    </row>
    <row r="274" spans="1:9" ht="45" customHeight="1" x14ac:dyDescent="0.25">
      <c r="A274" s="41"/>
      <c r="B274" s="62"/>
      <c r="C274" s="43"/>
      <c r="D274" s="43"/>
      <c r="E274" s="43"/>
      <c r="F274" s="44"/>
      <c r="G274" s="44"/>
      <c r="H274" s="44"/>
      <c r="I274" s="45"/>
    </row>
    <row r="275" spans="1:9" ht="45" customHeight="1" x14ac:dyDescent="0.25">
      <c r="A275" s="41"/>
      <c r="B275" s="62"/>
      <c r="C275" s="43"/>
      <c r="D275" s="43"/>
      <c r="E275" s="43"/>
      <c r="F275" s="44"/>
      <c r="G275" s="44"/>
      <c r="H275" s="44"/>
      <c r="I275" s="45"/>
    </row>
    <row r="276" spans="1:9" ht="45" customHeight="1" x14ac:dyDescent="0.25">
      <c r="A276" s="41"/>
      <c r="B276" s="62"/>
      <c r="C276" s="43"/>
      <c r="D276" s="43"/>
      <c r="E276" s="43"/>
      <c r="F276" s="44"/>
      <c r="G276" s="44"/>
      <c r="H276" s="44"/>
      <c r="I276" s="45"/>
    </row>
    <row r="277" spans="1:9" ht="45" customHeight="1" x14ac:dyDescent="0.25">
      <c r="A277" s="41"/>
      <c r="B277" s="62"/>
      <c r="C277" s="43"/>
      <c r="D277" s="43"/>
      <c r="E277" s="43"/>
      <c r="F277" s="44"/>
      <c r="G277" s="44"/>
      <c r="H277" s="44"/>
      <c r="I277" s="45"/>
    </row>
    <row r="278" spans="1:9" ht="45" customHeight="1" x14ac:dyDescent="0.25">
      <c r="A278" s="41"/>
      <c r="B278" s="62"/>
      <c r="C278" s="43"/>
      <c r="D278" s="43"/>
      <c r="E278" s="43"/>
      <c r="F278" s="44"/>
      <c r="G278" s="44"/>
      <c r="H278" s="44"/>
      <c r="I278" s="45"/>
    </row>
    <row r="279" spans="1:9" ht="45" customHeight="1" x14ac:dyDescent="0.25">
      <c r="A279" s="41"/>
      <c r="B279" s="62"/>
      <c r="C279" s="43"/>
      <c r="D279" s="43"/>
      <c r="E279" s="43"/>
      <c r="F279" s="44"/>
      <c r="G279" s="44"/>
      <c r="H279" s="44"/>
      <c r="I279" s="45"/>
    </row>
    <row r="280" spans="1:9" ht="45" customHeight="1" x14ac:dyDescent="0.25">
      <c r="A280" s="41"/>
      <c r="B280" s="62"/>
      <c r="C280" s="43"/>
      <c r="D280" s="43"/>
      <c r="E280" s="43"/>
      <c r="F280" s="44"/>
      <c r="G280" s="44"/>
      <c r="H280" s="44"/>
      <c r="I280" s="45"/>
    </row>
    <row r="281" spans="1:9" ht="45" customHeight="1" x14ac:dyDescent="0.25">
      <c r="A281" s="41"/>
      <c r="B281" s="62"/>
      <c r="C281" s="43"/>
      <c r="D281" s="43"/>
      <c r="E281" s="43"/>
      <c r="F281" s="44"/>
      <c r="G281" s="44"/>
      <c r="H281" s="44"/>
      <c r="I281" s="45"/>
    </row>
    <row r="282" spans="1:9" ht="45" customHeight="1" x14ac:dyDescent="0.25">
      <c r="A282" s="41"/>
      <c r="B282" s="62"/>
      <c r="C282" s="43"/>
      <c r="D282" s="43"/>
      <c r="E282" s="43"/>
      <c r="F282" s="44"/>
      <c r="G282" s="44"/>
      <c r="H282" s="44"/>
      <c r="I282" s="45"/>
    </row>
    <row r="283" spans="1:9" ht="45" customHeight="1" x14ac:dyDescent="0.25">
      <c r="A283" s="41"/>
      <c r="B283" s="62"/>
      <c r="C283" s="43"/>
      <c r="D283" s="43"/>
      <c r="E283" s="43"/>
      <c r="F283" s="44"/>
      <c r="G283" s="44"/>
      <c r="H283" s="44"/>
      <c r="I283" s="45"/>
    </row>
    <row r="284" spans="1:9" ht="45" customHeight="1" x14ac:dyDescent="0.25">
      <c r="A284" s="41"/>
      <c r="B284" s="62"/>
      <c r="C284" s="43"/>
      <c r="D284" s="43"/>
      <c r="E284" s="43"/>
      <c r="F284" s="44"/>
      <c r="G284" s="44"/>
      <c r="H284" s="44"/>
      <c r="I284" s="45"/>
    </row>
    <row r="285" spans="1:9" ht="45" customHeight="1" x14ac:dyDescent="0.25">
      <c r="A285" s="41"/>
      <c r="B285" s="62"/>
      <c r="C285" s="43"/>
      <c r="D285" s="43"/>
      <c r="E285" s="43"/>
      <c r="F285" s="44"/>
      <c r="G285" s="44"/>
      <c r="H285" s="44"/>
      <c r="I285" s="45"/>
    </row>
    <row r="286" spans="1:9" ht="45" customHeight="1" x14ac:dyDescent="0.25">
      <c r="A286" s="41"/>
      <c r="B286" s="62"/>
      <c r="C286" s="43"/>
      <c r="D286" s="43"/>
      <c r="E286" s="43"/>
      <c r="F286" s="44"/>
      <c r="G286" s="44"/>
      <c r="H286" s="44"/>
      <c r="I286" s="45"/>
    </row>
    <row r="287" spans="1:9" ht="45" customHeight="1" x14ac:dyDescent="0.25">
      <c r="A287" s="41"/>
      <c r="B287" s="62"/>
      <c r="C287" s="43"/>
      <c r="D287" s="43"/>
      <c r="E287" s="43"/>
      <c r="F287" s="44"/>
      <c r="G287" s="44"/>
      <c r="H287" s="44"/>
      <c r="I287" s="45"/>
    </row>
    <row r="288" spans="1:9" ht="45" customHeight="1" x14ac:dyDescent="0.25">
      <c r="A288" s="41"/>
      <c r="B288" s="62"/>
      <c r="C288" s="43"/>
      <c r="D288" s="43"/>
      <c r="E288" s="43"/>
      <c r="F288" s="44"/>
      <c r="G288" s="44"/>
      <c r="H288" s="44"/>
      <c r="I288" s="45"/>
    </row>
    <row r="289" spans="1:9" ht="45" customHeight="1" x14ac:dyDescent="0.25">
      <c r="A289" s="41"/>
      <c r="B289" s="62"/>
      <c r="C289" s="43"/>
      <c r="D289" s="43"/>
      <c r="E289" s="43"/>
      <c r="F289" s="44"/>
      <c r="G289" s="44"/>
      <c r="H289" s="44"/>
      <c r="I289" s="45"/>
    </row>
    <row r="290" spans="1:9" ht="45" customHeight="1" x14ac:dyDescent="0.25">
      <c r="A290" s="41"/>
      <c r="B290" s="62"/>
      <c r="C290" s="43"/>
      <c r="D290" s="43"/>
      <c r="E290" s="43"/>
      <c r="F290" s="44"/>
      <c r="G290" s="44"/>
      <c r="H290" s="44"/>
      <c r="I290" s="45"/>
    </row>
    <row r="291" spans="1:9" ht="45" customHeight="1" x14ac:dyDescent="0.25">
      <c r="A291" s="41"/>
      <c r="B291" s="62"/>
      <c r="C291" s="43"/>
      <c r="D291" s="43"/>
      <c r="E291" s="43"/>
      <c r="F291" s="44"/>
      <c r="G291" s="44"/>
      <c r="H291" s="44"/>
      <c r="I291" s="45"/>
    </row>
    <row r="292" spans="1:9" ht="45" customHeight="1" x14ac:dyDescent="0.25">
      <c r="A292" s="41"/>
      <c r="B292" s="62"/>
      <c r="C292" s="43"/>
      <c r="D292" s="43"/>
      <c r="E292" s="43"/>
      <c r="F292" s="44"/>
      <c r="G292" s="44"/>
      <c r="H292" s="44"/>
      <c r="I292" s="45"/>
    </row>
    <row r="293" spans="1:9" ht="45" customHeight="1" x14ac:dyDescent="0.25">
      <c r="A293" s="41"/>
      <c r="B293" s="62"/>
      <c r="C293" s="43"/>
      <c r="D293" s="43"/>
      <c r="E293" s="43"/>
      <c r="F293" s="44"/>
      <c r="G293" s="44"/>
      <c r="H293" s="44"/>
      <c r="I293" s="45"/>
    </row>
    <row r="294" spans="1:9" ht="45" customHeight="1" x14ac:dyDescent="0.25">
      <c r="A294" s="41"/>
      <c r="B294" s="62"/>
      <c r="C294" s="43"/>
      <c r="D294" s="43"/>
      <c r="E294" s="43"/>
      <c r="F294" s="44"/>
      <c r="G294" s="44"/>
      <c r="H294" s="44"/>
      <c r="I294" s="45"/>
    </row>
    <row r="295" spans="1:9" ht="45" customHeight="1" x14ac:dyDescent="0.25">
      <c r="A295" s="41"/>
      <c r="B295" s="62"/>
      <c r="C295" s="43"/>
      <c r="D295" s="43"/>
      <c r="E295" s="43"/>
      <c r="F295" s="44"/>
      <c r="G295" s="44"/>
      <c r="H295" s="44"/>
      <c r="I295" s="45"/>
    </row>
    <row r="296" spans="1:9" ht="45" customHeight="1" x14ac:dyDescent="0.25">
      <c r="A296" s="41"/>
      <c r="B296" s="62"/>
      <c r="C296" s="43"/>
      <c r="D296" s="43"/>
      <c r="E296" s="43"/>
      <c r="F296" s="44"/>
      <c r="G296" s="44"/>
      <c r="H296" s="44"/>
      <c r="I296" s="45"/>
    </row>
    <row r="297" spans="1:9" ht="45" customHeight="1" x14ac:dyDescent="0.25">
      <c r="A297" s="41"/>
      <c r="B297" s="62"/>
      <c r="C297" s="43"/>
      <c r="D297" s="43"/>
      <c r="E297" s="43"/>
      <c r="F297" s="44"/>
      <c r="G297" s="44"/>
      <c r="H297" s="44"/>
      <c r="I297" s="45"/>
    </row>
    <row r="298" spans="1:9" ht="45" customHeight="1" x14ac:dyDescent="0.25">
      <c r="A298" s="41"/>
      <c r="B298" s="62"/>
      <c r="C298" s="43"/>
      <c r="D298" s="43"/>
      <c r="E298" s="43"/>
      <c r="F298" s="44"/>
      <c r="G298" s="44"/>
      <c r="H298" s="44"/>
      <c r="I298" s="45"/>
    </row>
    <row r="299" spans="1:9" ht="45" customHeight="1" x14ac:dyDescent="0.25">
      <c r="A299" s="41"/>
      <c r="B299" s="62"/>
      <c r="C299" s="43"/>
      <c r="D299" s="43"/>
      <c r="E299" s="43"/>
      <c r="F299" s="44"/>
      <c r="G299" s="44"/>
      <c r="H299" s="44"/>
      <c r="I299" s="45"/>
    </row>
    <row r="300" spans="1:9" ht="45" customHeight="1" x14ac:dyDescent="0.25">
      <c r="A300" s="41"/>
      <c r="B300" s="62"/>
      <c r="C300" s="43"/>
      <c r="D300" s="43"/>
      <c r="E300" s="43"/>
      <c r="F300" s="44"/>
      <c r="G300" s="44"/>
      <c r="H300" s="44"/>
      <c r="I300" s="45"/>
    </row>
    <row r="301" spans="1:9" ht="45" customHeight="1" x14ac:dyDescent="0.25">
      <c r="A301" s="41"/>
      <c r="B301" s="62"/>
      <c r="C301" s="43"/>
      <c r="D301" s="43"/>
      <c r="E301" s="43"/>
      <c r="F301" s="44"/>
      <c r="G301" s="44"/>
      <c r="H301" s="44"/>
      <c r="I301" s="45"/>
    </row>
    <row r="302" spans="1:9" ht="45" customHeight="1" x14ac:dyDescent="0.25">
      <c r="A302" s="41"/>
      <c r="B302" s="62"/>
      <c r="C302" s="43"/>
      <c r="D302" s="43"/>
      <c r="E302" s="43"/>
      <c r="F302" s="44"/>
      <c r="G302" s="44"/>
      <c r="H302" s="44"/>
      <c r="I302" s="45"/>
    </row>
    <row r="303" spans="1:9" ht="45" customHeight="1" x14ac:dyDescent="0.25">
      <c r="A303" s="41"/>
      <c r="B303" s="62"/>
      <c r="C303" s="43"/>
      <c r="D303" s="43"/>
      <c r="E303" s="43"/>
      <c r="F303" s="44"/>
      <c r="G303" s="44"/>
      <c r="H303" s="44"/>
      <c r="I303" s="45"/>
    </row>
    <row r="304" spans="1:9" ht="45" customHeight="1" x14ac:dyDescent="0.25">
      <c r="A304" s="41"/>
      <c r="B304" s="62"/>
      <c r="C304" s="43"/>
      <c r="D304" s="43"/>
      <c r="E304" s="43"/>
      <c r="F304" s="44"/>
      <c r="G304" s="44"/>
      <c r="H304" s="44"/>
      <c r="I304" s="45"/>
    </row>
    <row r="305" spans="1:9" ht="45" customHeight="1" x14ac:dyDescent="0.25">
      <c r="A305" s="41"/>
      <c r="B305" s="62"/>
      <c r="C305" s="43"/>
      <c r="D305" s="43"/>
      <c r="E305" s="43"/>
      <c r="F305" s="44"/>
      <c r="G305" s="44"/>
      <c r="H305" s="44"/>
      <c r="I305" s="45"/>
    </row>
    <row r="306" spans="1:9" ht="45" customHeight="1" x14ac:dyDescent="0.25">
      <c r="A306" s="41"/>
      <c r="B306" s="62"/>
      <c r="C306" s="43"/>
      <c r="D306" s="43"/>
      <c r="E306" s="43"/>
      <c r="F306" s="44"/>
      <c r="G306" s="44"/>
      <c r="H306" s="44"/>
      <c r="I306" s="45"/>
    </row>
    <row r="307" spans="1:9" ht="45" customHeight="1" x14ac:dyDescent="0.25">
      <c r="A307" s="41"/>
      <c r="B307" s="62"/>
      <c r="C307" s="43"/>
      <c r="D307" s="43"/>
      <c r="E307" s="43"/>
      <c r="F307" s="44"/>
      <c r="G307" s="44"/>
      <c r="H307" s="44"/>
      <c r="I307" s="45"/>
    </row>
    <row r="308" spans="1:9" ht="45" customHeight="1" x14ac:dyDescent="0.25">
      <c r="A308" s="41"/>
      <c r="B308" s="62"/>
      <c r="C308" s="43"/>
      <c r="D308" s="43"/>
      <c r="E308" s="43"/>
      <c r="F308" s="44"/>
      <c r="G308" s="44"/>
      <c r="H308" s="44"/>
      <c r="I308" s="45"/>
    </row>
    <row r="309" spans="1:9" ht="45" customHeight="1" x14ac:dyDescent="0.25">
      <c r="A309" s="41"/>
      <c r="B309" s="62"/>
      <c r="C309" s="43"/>
      <c r="D309" s="43"/>
      <c r="E309" s="43"/>
      <c r="F309" s="44"/>
      <c r="G309" s="44"/>
      <c r="H309" s="44"/>
      <c r="I309" s="45"/>
    </row>
    <row r="310" spans="1:9" ht="45" customHeight="1" x14ac:dyDescent="0.25">
      <c r="A310" s="41"/>
      <c r="B310" s="62"/>
      <c r="C310" s="43"/>
      <c r="D310" s="43"/>
      <c r="E310" s="43"/>
      <c r="F310" s="44"/>
      <c r="G310" s="44"/>
      <c r="H310" s="44"/>
      <c r="I310" s="45"/>
    </row>
    <row r="311" spans="1:9" ht="45" customHeight="1" x14ac:dyDescent="0.25">
      <c r="A311" s="41"/>
      <c r="B311" s="62"/>
      <c r="C311" s="43"/>
      <c r="D311" s="43"/>
      <c r="E311" s="43"/>
      <c r="F311" s="44"/>
      <c r="G311" s="44"/>
      <c r="H311" s="44"/>
      <c r="I311" s="45"/>
    </row>
    <row r="312" spans="1:9" ht="45" customHeight="1" x14ac:dyDescent="0.25">
      <c r="A312" s="41"/>
      <c r="B312" s="62"/>
      <c r="C312" s="43"/>
      <c r="D312" s="43"/>
      <c r="E312" s="43"/>
      <c r="F312" s="44"/>
      <c r="G312" s="44"/>
      <c r="H312" s="44"/>
      <c r="I312" s="45"/>
    </row>
    <row r="313" spans="1:9" ht="45" customHeight="1" x14ac:dyDescent="0.25">
      <c r="A313" s="41"/>
      <c r="B313" s="62"/>
      <c r="C313" s="43"/>
      <c r="D313" s="43"/>
      <c r="E313" s="43"/>
      <c r="F313" s="44"/>
      <c r="G313" s="44"/>
      <c r="H313" s="44"/>
      <c r="I313" s="45"/>
    </row>
    <row r="314" spans="1:9" ht="45" customHeight="1" x14ac:dyDescent="0.25">
      <c r="A314" s="41"/>
      <c r="B314" s="62"/>
      <c r="C314" s="43"/>
      <c r="D314" s="43"/>
      <c r="E314" s="43"/>
      <c r="F314" s="44"/>
      <c r="G314" s="44"/>
      <c r="H314" s="44"/>
      <c r="I314" s="45"/>
    </row>
    <row r="315" spans="1:9" ht="45" customHeight="1" x14ac:dyDescent="0.25">
      <c r="A315" s="41"/>
      <c r="B315" s="62"/>
      <c r="C315" s="43"/>
      <c r="D315" s="43"/>
      <c r="E315" s="43"/>
      <c r="F315" s="44"/>
      <c r="G315" s="44"/>
      <c r="H315" s="44"/>
      <c r="I315" s="45"/>
    </row>
    <row r="316" spans="1:9" ht="45" customHeight="1" x14ac:dyDescent="0.25">
      <c r="A316" s="41"/>
      <c r="B316" s="62"/>
      <c r="C316" s="43"/>
      <c r="D316" s="43"/>
      <c r="E316" s="43"/>
      <c r="F316" s="44"/>
      <c r="G316" s="44"/>
      <c r="H316" s="44"/>
      <c r="I316" s="45"/>
    </row>
    <row r="317" spans="1:9" ht="45" customHeight="1" x14ac:dyDescent="0.25">
      <c r="A317" s="41"/>
      <c r="B317" s="62"/>
      <c r="C317" s="43"/>
      <c r="D317" s="43"/>
      <c r="E317" s="43"/>
      <c r="F317" s="44"/>
      <c r="G317" s="44"/>
      <c r="H317" s="44"/>
      <c r="I317" s="45"/>
    </row>
    <row r="318" spans="1:9" ht="45" customHeight="1" x14ac:dyDescent="0.25">
      <c r="A318" s="41"/>
      <c r="B318" s="62"/>
      <c r="C318" s="43"/>
      <c r="D318" s="43"/>
      <c r="E318" s="43"/>
      <c r="F318" s="44"/>
      <c r="G318" s="44"/>
      <c r="H318" s="44"/>
      <c r="I318" s="45"/>
    </row>
    <row r="319" spans="1:9" ht="45" customHeight="1" x14ac:dyDescent="0.25">
      <c r="A319" s="41"/>
      <c r="B319" s="62"/>
      <c r="C319" s="43"/>
      <c r="D319" s="43"/>
      <c r="E319" s="43"/>
      <c r="F319" s="44"/>
      <c r="G319" s="44"/>
      <c r="H319" s="44"/>
      <c r="I319" s="45"/>
    </row>
    <row r="320" spans="1:9" ht="45" customHeight="1" x14ac:dyDescent="0.25">
      <c r="A320" s="41"/>
      <c r="B320" s="62"/>
      <c r="C320" s="43"/>
      <c r="D320" s="43"/>
      <c r="E320" s="43"/>
      <c r="F320" s="44"/>
      <c r="G320" s="44"/>
      <c r="H320" s="44"/>
      <c r="I320" s="45"/>
    </row>
    <row r="321" spans="1:9" ht="45" customHeight="1" x14ac:dyDescent="0.25">
      <c r="A321" s="41"/>
      <c r="B321" s="62"/>
      <c r="C321" s="43"/>
      <c r="D321" s="43"/>
      <c r="E321" s="43"/>
      <c r="F321" s="44"/>
      <c r="G321" s="44"/>
      <c r="H321" s="44"/>
      <c r="I321" s="45"/>
    </row>
    <row r="322" spans="1:9" ht="45" customHeight="1" x14ac:dyDescent="0.25">
      <c r="A322" s="41"/>
      <c r="B322" s="62"/>
      <c r="C322" s="43"/>
      <c r="D322" s="43"/>
      <c r="E322" s="43"/>
      <c r="F322" s="44"/>
      <c r="G322" s="44"/>
      <c r="H322" s="44"/>
      <c r="I322" s="45"/>
    </row>
    <row r="323" spans="1:9" ht="45" customHeight="1" x14ac:dyDescent="0.25">
      <c r="A323" s="41"/>
      <c r="B323" s="62"/>
      <c r="C323" s="43"/>
      <c r="D323" s="43"/>
      <c r="E323" s="43"/>
      <c r="F323" s="44"/>
      <c r="G323" s="44"/>
      <c r="H323" s="44"/>
      <c r="I323" s="45"/>
    </row>
    <row r="324" spans="1:9" ht="45" customHeight="1" x14ac:dyDescent="0.25">
      <c r="A324" s="41"/>
      <c r="B324" s="62"/>
      <c r="C324" s="43"/>
      <c r="D324" s="43"/>
      <c r="E324" s="43"/>
      <c r="F324" s="44"/>
      <c r="G324" s="44"/>
      <c r="H324" s="44"/>
      <c r="I324" s="45"/>
    </row>
    <row r="325" spans="1:9" ht="45" customHeight="1" x14ac:dyDescent="0.25">
      <c r="A325" s="41"/>
      <c r="B325" s="62"/>
      <c r="C325" s="43"/>
      <c r="D325" s="43"/>
      <c r="E325" s="43"/>
      <c r="F325" s="44"/>
      <c r="G325" s="44"/>
      <c r="H325" s="44"/>
      <c r="I325" s="45"/>
    </row>
    <row r="326" spans="1:9" ht="45" customHeight="1" x14ac:dyDescent="0.25">
      <c r="A326" s="41"/>
      <c r="B326" s="62"/>
      <c r="C326" s="43"/>
      <c r="D326" s="43"/>
      <c r="E326" s="43"/>
      <c r="F326" s="44"/>
      <c r="G326" s="44"/>
      <c r="H326" s="44"/>
      <c r="I326" s="45"/>
    </row>
    <row r="327" spans="1:9" ht="45" customHeight="1" x14ac:dyDescent="0.25">
      <c r="A327" s="41"/>
      <c r="B327" s="62"/>
      <c r="C327" s="43"/>
      <c r="D327" s="43"/>
      <c r="E327" s="43"/>
      <c r="F327" s="44"/>
      <c r="G327" s="44"/>
      <c r="H327" s="44"/>
      <c r="I327" s="45"/>
    </row>
    <row r="328" spans="1:9" ht="45" customHeight="1" x14ac:dyDescent="0.25">
      <c r="A328" s="41"/>
      <c r="B328" s="62"/>
      <c r="C328" s="43"/>
      <c r="D328" s="43"/>
      <c r="E328" s="43"/>
      <c r="F328" s="44"/>
      <c r="G328" s="44"/>
      <c r="H328" s="44"/>
      <c r="I328" s="45"/>
    </row>
    <row r="329" spans="1:9" ht="45" customHeight="1" x14ac:dyDescent="0.25">
      <c r="A329" s="41"/>
      <c r="B329" s="62"/>
      <c r="C329" s="43"/>
      <c r="D329" s="43"/>
      <c r="E329" s="43"/>
      <c r="F329" s="44"/>
      <c r="G329" s="44"/>
      <c r="H329" s="44"/>
      <c r="I329" s="45"/>
    </row>
    <row r="330" spans="1:9" ht="45" customHeight="1" x14ac:dyDescent="0.25">
      <c r="A330" s="41"/>
      <c r="B330" s="62"/>
      <c r="C330" s="43"/>
      <c r="D330" s="43"/>
      <c r="E330" s="43"/>
      <c r="F330" s="44"/>
      <c r="G330" s="44"/>
      <c r="H330" s="44"/>
      <c r="I330" s="45"/>
    </row>
    <row r="331" spans="1:9" ht="45" customHeight="1" x14ac:dyDescent="0.25">
      <c r="A331" s="41"/>
      <c r="B331" s="62"/>
      <c r="C331" s="43"/>
      <c r="D331" s="43"/>
      <c r="E331" s="43"/>
      <c r="F331" s="44"/>
      <c r="G331" s="44"/>
      <c r="H331" s="44"/>
      <c r="I331" s="45"/>
    </row>
    <row r="332" spans="1:9" ht="45" customHeight="1" x14ac:dyDescent="0.25">
      <c r="A332" s="41"/>
      <c r="B332" s="62"/>
      <c r="C332" s="43"/>
      <c r="D332" s="43"/>
      <c r="E332" s="43"/>
      <c r="F332" s="44"/>
      <c r="G332" s="44"/>
      <c r="H332" s="44"/>
      <c r="I332" s="45"/>
    </row>
    <row r="333" spans="1:9" ht="45" customHeight="1" x14ac:dyDescent="0.25">
      <c r="A333" s="41"/>
      <c r="B333" s="62"/>
      <c r="C333" s="43"/>
      <c r="D333" s="43"/>
      <c r="E333" s="43"/>
      <c r="F333" s="44"/>
      <c r="G333" s="44"/>
      <c r="H333" s="44"/>
      <c r="I333" s="45"/>
    </row>
    <row r="334" spans="1:9" ht="45" customHeight="1" x14ac:dyDescent="0.25">
      <c r="A334" s="41"/>
      <c r="B334" s="62"/>
      <c r="C334" s="43"/>
      <c r="D334" s="43"/>
      <c r="E334" s="43"/>
      <c r="F334" s="44"/>
      <c r="G334" s="44"/>
      <c r="H334" s="44"/>
      <c r="I334" s="45"/>
    </row>
    <row r="335" spans="1:9" ht="45" customHeight="1" x14ac:dyDescent="0.25">
      <c r="A335" s="41"/>
      <c r="B335" s="62"/>
      <c r="C335" s="43"/>
      <c r="D335" s="43"/>
      <c r="E335" s="43"/>
      <c r="F335" s="44"/>
      <c r="G335" s="44"/>
      <c r="H335" s="44"/>
      <c r="I335" s="45"/>
    </row>
    <row r="336" spans="1:9" ht="45" customHeight="1" x14ac:dyDescent="0.25">
      <c r="A336" s="41"/>
      <c r="B336" s="62"/>
      <c r="C336" s="43"/>
      <c r="D336" s="43"/>
      <c r="E336" s="43"/>
      <c r="F336" s="44"/>
      <c r="G336" s="44"/>
      <c r="H336" s="44"/>
      <c r="I336" s="45"/>
    </row>
    <row r="337" spans="1:9" ht="45" customHeight="1" x14ac:dyDescent="0.25">
      <c r="A337" s="41"/>
      <c r="B337" s="62"/>
      <c r="C337" s="43"/>
      <c r="D337" s="43"/>
      <c r="E337" s="43"/>
      <c r="F337" s="44"/>
      <c r="G337" s="44"/>
      <c r="H337" s="44"/>
      <c r="I337" s="45"/>
    </row>
    <row r="338" spans="1:9" ht="45" customHeight="1" x14ac:dyDescent="0.25">
      <c r="A338" s="41"/>
      <c r="B338" s="62"/>
      <c r="C338" s="43"/>
      <c r="D338" s="43"/>
      <c r="E338" s="43"/>
      <c r="F338" s="44"/>
      <c r="G338" s="44"/>
      <c r="H338" s="44"/>
      <c r="I338" s="45"/>
    </row>
    <row r="339" spans="1:9" ht="45" customHeight="1" x14ac:dyDescent="0.25">
      <c r="A339" s="41"/>
      <c r="B339" s="62"/>
      <c r="C339" s="43"/>
      <c r="D339" s="43"/>
      <c r="E339" s="43"/>
      <c r="F339" s="44"/>
      <c r="G339" s="44"/>
      <c r="H339" s="44"/>
      <c r="I339" s="45"/>
    </row>
    <row r="340" spans="1:9" ht="45" customHeight="1" x14ac:dyDescent="0.25">
      <c r="A340" s="41"/>
      <c r="B340" s="62"/>
      <c r="C340" s="43"/>
      <c r="D340" s="43"/>
      <c r="E340" s="43"/>
      <c r="F340" s="44"/>
      <c r="G340" s="44"/>
      <c r="H340" s="44"/>
      <c r="I340" s="45"/>
    </row>
    <row r="341" spans="1:9" ht="45" customHeight="1" x14ac:dyDescent="0.25">
      <c r="A341" s="41"/>
      <c r="B341" s="62"/>
      <c r="C341" s="43"/>
      <c r="D341" s="43"/>
      <c r="E341" s="43"/>
      <c r="F341" s="44"/>
      <c r="G341" s="44"/>
      <c r="H341" s="44"/>
      <c r="I341" s="45"/>
    </row>
    <row r="342" spans="1:9" ht="45" customHeight="1" x14ac:dyDescent="0.25">
      <c r="A342" s="41"/>
      <c r="B342" s="62"/>
      <c r="C342" s="43"/>
      <c r="D342" s="43"/>
      <c r="E342" s="43"/>
      <c r="F342" s="44"/>
      <c r="G342" s="44"/>
      <c r="H342" s="44"/>
      <c r="I342" s="45"/>
    </row>
    <row r="343" spans="1:9" ht="45" customHeight="1" x14ac:dyDescent="0.25">
      <c r="A343" s="41"/>
      <c r="B343" s="62"/>
      <c r="C343" s="43"/>
      <c r="D343" s="43"/>
      <c r="E343" s="43"/>
      <c r="F343" s="44"/>
      <c r="G343" s="44"/>
      <c r="H343" s="44"/>
      <c r="I343" s="45"/>
    </row>
    <row r="344" spans="1:9" ht="45" customHeight="1" x14ac:dyDescent="0.25">
      <c r="A344" s="41"/>
      <c r="B344" s="62"/>
      <c r="C344" s="43"/>
      <c r="D344" s="43"/>
      <c r="E344" s="43"/>
      <c r="F344" s="44"/>
      <c r="G344" s="44"/>
      <c r="H344" s="44"/>
      <c r="I344" s="45"/>
    </row>
    <row r="345" spans="1:9" ht="45" customHeight="1" x14ac:dyDescent="0.25">
      <c r="A345" s="41"/>
      <c r="B345" s="62"/>
      <c r="C345" s="43"/>
      <c r="D345" s="43"/>
      <c r="E345" s="43"/>
      <c r="F345" s="44"/>
      <c r="G345" s="44"/>
      <c r="H345" s="44"/>
      <c r="I345" s="45"/>
    </row>
    <row r="346" spans="1:9" ht="45" customHeight="1" x14ac:dyDescent="0.25">
      <c r="A346" s="41"/>
      <c r="B346" s="62"/>
      <c r="C346" s="43"/>
      <c r="D346" s="43"/>
      <c r="E346" s="43"/>
      <c r="F346" s="44"/>
      <c r="G346" s="44"/>
      <c r="H346" s="44"/>
      <c r="I346" s="45"/>
    </row>
    <row r="347" spans="1:9" ht="45" customHeight="1" x14ac:dyDescent="0.25">
      <c r="A347" s="41"/>
      <c r="B347" s="62"/>
      <c r="C347" s="43"/>
      <c r="D347" s="43"/>
      <c r="E347" s="43"/>
      <c r="F347" s="44"/>
      <c r="G347" s="44"/>
      <c r="H347" s="44"/>
      <c r="I347" s="45"/>
    </row>
    <row r="348" spans="1:9" ht="45" customHeight="1" x14ac:dyDescent="0.25">
      <c r="A348" s="41"/>
      <c r="B348" s="62"/>
      <c r="C348" s="43"/>
      <c r="D348" s="43"/>
      <c r="E348" s="43"/>
      <c r="F348" s="44"/>
      <c r="G348" s="44"/>
      <c r="H348" s="44"/>
      <c r="I348" s="45"/>
    </row>
    <row r="349" spans="1:9" ht="45" customHeight="1" x14ac:dyDescent="0.25">
      <c r="A349" s="41"/>
      <c r="B349" s="62"/>
      <c r="C349" s="43"/>
      <c r="D349" s="43"/>
      <c r="E349" s="43"/>
      <c r="F349" s="44"/>
      <c r="G349" s="44"/>
      <c r="H349" s="44"/>
      <c r="I349" s="45"/>
    </row>
    <row r="350" spans="1:9" ht="45" customHeight="1" x14ac:dyDescent="0.25">
      <c r="A350" s="41"/>
      <c r="B350" s="62"/>
      <c r="C350" s="43"/>
      <c r="D350" s="43"/>
      <c r="E350" s="43"/>
      <c r="F350" s="44"/>
      <c r="G350" s="44"/>
      <c r="H350" s="44"/>
      <c r="I350" s="45"/>
    </row>
    <row r="351" spans="1:9" ht="45" customHeight="1" x14ac:dyDescent="0.25">
      <c r="A351" s="41"/>
      <c r="B351" s="62"/>
      <c r="C351" s="43"/>
      <c r="D351" s="43"/>
      <c r="E351" s="43"/>
      <c r="F351" s="44"/>
      <c r="G351" s="44"/>
      <c r="H351" s="44"/>
      <c r="I351" s="45"/>
    </row>
    <row r="352" spans="1:9" ht="45" customHeight="1" x14ac:dyDescent="0.25">
      <c r="A352" s="41"/>
      <c r="B352" s="62"/>
      <c r="C352" s="43"/>
      <c r="D352" s="43"/>
      <c r="E352" s="43"/>
      <c r="F352" s="44"/>
      <c r="G352" s="44"/>
      <c r="H352" s="44"/>
      <c r="I352" s="45"/>
    </row>
    <row r="353" spans="1:9" ht="45" customHeight="1" x14ac:dyDescent="0.25">
      <c r="A353" s="41"/>
      <c r="B353" s="62"/>
      <c r="C353" s="43"/>
      <c r="D353" s="43"/>
      <c r="E353" s="43"/>
      <c r="F353" s="44"/>
      <c r="G353" s="44"/>
      <c r="H353" s="44"/>
      <c r="I353" s="45"/>
    </row>
    <row r="354" spans="1:9" ht="45" customHeight="1" x14ac:dyDescent="0.25">
      <c r="A354" s="41"/>
      <c r="B354" s="62"/>
      <c r="C354" s="43"/>
      <c r="D354" s="43"/>
      <c r="E354" s="43"/>
      <c r="F354" s="44"/>
      <c r="G354" s="44"/>
      <c r="H354" s="44"/>
      <c r="I354" s="45"/>
    </row>
    <row r="355" spans="1:9" ht="45" customHeight="1" x14ac:dyDescent="0.25">
      <c r="A355" s="41"/>
      <c r="B355" s="62"/>
      <c r="C355" s="43"/>
      <c r="D355" s="43"/>
      <c r="E355" s="43"/>
      <c r="F355" s="44"/>
      <c r="G355" s="44"/>
      <c r="H355" s="44"/>
      <c r="I355" s="45"/>
    </row>
    <row r="356" spans="1:9" ht="45" customHeight="1" x14ac:dyDescent="0.25">
      <c r="A356" s="41"/>
      <c r="B356" s="62"/>
      <c r="C356" s="43"/>
      <c r="D356" s="43"/>
      <c r="E356" s="43"/>
      <c r="F356" s="44"/>
      <c r="G356" s="44"/>
      <c r="H356" s="44"/>
      <c r="I356" s="45"/>
    </row>
    <row r="357" spans="1:9" ht="45" customHeight="1" x14ac:dyDescent="0.25">
      <c r="A357" s="41"/>
      <c r="B357" s="62"/>
      <c r="C357" s="43"/>
      <c r="D357" s="43"/>
      <c r="E357" s="43"/>
      <c r="F357" s="44"/>
      <c r="G357" s="44"/>
      <c r="H357" s="44"/>
      <c r="I357" s="45"/>
    </row>
    <row r="358" spans="1:9" ht="45" customHeight="1" x14ac:dyDescent="0.25">
      <c r="A358" s="41"/>
      <c r="B358" s="62"/>
      <c r="C358" s="43"/>
      <c r="D358" s="43"/>
      <c r="E358" s="43"/>
      <c r="F358" s="44"/>
      <c r="G358" s="44"/>
      <c r="H358" s="44"/>
      <c r="I358" s="45"/>
    </row>
    <row r="359" spans="1:9" ht="45" customHeight="1" x14ac:dyDescent="0.25">
      <c r="A359" s="41"/>
      <c r="B359" s="62"/>
      <c r="C359" s="43"/>
      <c r="D359" s="43"/>
      <c r="E359" s="43"/>
      <c r="F359" s="44"/>
      <c r="G359" s="44"/>
      <c r="H359" s="44"/>
      <c r="I359" s="45"/>
    </row>
    <row r="360" spans="1:9" ht="45" customHeight="1" x14ac:dyDescent="0.25">
      <c r="A360" s="41"/>
      <c r="B360" s="62"/>
      <c r="C360" s="43"/>
      <c r="D360" s="43"/>
      <c r="E360" s="43"/>
      <c r="F360" s="44"/>
      <c r="G360" s="44"/>
      <c r="H360" s="44"/>
      <c r="I360" s="45"/>
    </row>
    <row r="361" spans="1:9" ht="45" customHeight="1" x14ac:dyDescent="0.25">
      <c r="A361" s="41"/>
      <c r="B361" s="62"/>
      <c r="C361" s="43"/>
      <c r="D361" s="43"/>
      <c r="E361" s="43"/>
      <c r="F361" s="44"/>
      <c r="G361" s="44"/>
      <c r="H361" s="44"/>
      <c r="I361" s="45"/>
    </row>
    <row r="362" spans="1:9" ht="45" customHeight="1" x14ac:dyDescent="0.25">
      <c r="A362" s="41"/>
      <c r="B362" s="62"/>
      <c r="C362" s="43"/>
      <c r="D362" s="43"/>
      <c r="E362" s="43"/>
      <c r="F362" s="44"/>
      <c r="G362" s="44"/>
      <c r="H362" s="44"/>
      <c r="I362" s="45"/>
    </row>
    <row r="363" spans="1:9" ht="45" customHeight="1" x14ac:dyDescent="0.25">
      <c r="A363" s="41"/>
      <c r="B363" s="62"/>
      <c r="C363" s="43"/>
      <c r="D363" s="43"/>
      <c r="E363" s="43"/>
      <c r="F363" s="44"/>
      <c r="G363" s="44"/>
      <c r="H363" s="44"/>
      <c r="I363" s="45"/>
    </row>
    <row r="364" spans="1:9" ht="45" customHeight="1" x14ac:dyDescent="0.25">
      <c r="A364" s="41"/>
      <c r="B364" s="62"/>
      <c r="C364" s="43"/>
      <c r="D364" s="43"/>
      <c r="E364" s="43"/>
      <c r="F364" s="44"/>
      <c r="G364" s="44"/>
      <c r="H364" s="44"/>
      <c r="I364" s="45"/>
    </row>
    <row r="365" spans="1:9" ht="45" customHeight="1" x14ac:dyDescent="0.25">
      <c r="A365" s="41"/>
      <c r="B365" s="62"/>
      <c r="C365" s="43"/>
      <c r="D365" s="43"/>
      <c r="E365" s="43"/>
      <c r="F365" s="44"/>
      <c r="G365" s="44"/>
      <c r="H365" s="44"/>
      <c r="I365" s="45"/>
    </row>
    <row r="366" spans="1:9" ht="45" customHeight="1" x14ac:dyDescent="0.25">
      <c r="A366" s="41"/>
      <c r="B366" s="62"/>
      <c r="C366" s="43"/>
      <c r="D366" s="43"/>
      <c r="E366" s="43"/>
      <c r="F366" s="44"/>
      <c r="G366" s="44"/>
      <c r="H366" s="44"/>
      <c r="I366" s="45"/>
    </row>
    <row r="367" spans="1:9" ht="45" customHeight="1" x14ac:dyDescent="0.25">
      <c r="A367" s="41"/>
      <c r="B367" s="62"/>
      <c r="C367" s="43"/>
      <c r="D367" s="43"/>
      <c r="E367" s="43"/>
      <c r="F367" s="44"/>
      <c r="G367" s="44"/>
      <c r="H367" s="44"/>
      <c r="I367" s="45"/>
    </row>
    <row r="368" spans="1:9" ht="45" customHeight="1" x14ac:dyDescent="0.25">
      <c r="A368" s="41"/>
      <c r="B368" s="62"/>
      <c r="C368" s="43"/>
      <c r="D368" s="43"/>
      <c r="E368" s="43"/>
      <c r="F368" s="44"/>
      <c r="G368" s="44"/>
      <c r="H368" s="44"/>
      <c r="I368" s="45"/>
    </row>
    <row r="369" spans="1:9" ht="45" customHeight="1" x14ac:dyDescent="0.25">
      <c r="A369" s="41"/>
      <c r="B369" s="62"/>
      <c r="C369" s="43"/>
      <c r="D369" s="43"/>
      <c r="E369" s="43"/>
      <c r="F369" s="44"/>
      <c r="G369" s="44"/>
      <c r="H369" s="44"/>
      <c r="I369" s="45"/>
    </row>
    <row r="370" spans="1:9" ht="45" customHeight="1" x14ac:dyDescent="0.25">
      <c r="A370" s="41"/>
      <c r="B370" s="62"/>
      <c r="C370" s="43"/>
      <c r="D370" s="43"/>
      <c r="E370" s="43"/>
      <c r="F370" s="44"/>
      <c r="G370" s="44"/>
      <c r="H370" s="44"/>
      <c r="I370" s="45"/>
    </row>
    <row r="371" spans="1:9" ht="45" customHeight="1" x14ac:dyDescent="0.25">
      <c r="A371" s="41"/>
      <c r="B371" s="62"/>
      <c r="C371" s="43"/>
      <c r="D371" s="43"/>
      <c r="E371" s="43"/>
      <c r="F371" s="44"/>
      <c r="G371" s="44"/>
      <c r="H371" s="44"/>
      <c r="I371" s="45"/>
    </row>
    <row r="372" spans="1:9" ht="45" customHeight="1" x14ac:dyDescent="0.25">
      <c r="A372" s="41"/>
      <c r="B372" s="62"/>
      <c r="C372" s="43"/>
      <c r="D372" s="43"/>
      <c r="E372" s="43"/>
      <c r="F372" s="44"/>
      <c r="G372" s="44"/>
      <c r="H372" s="44"/>
      <c r="I372" s="45"/>
    </row>
    <row r="373" spans="1:9" ht="45" customHeight="1" x14ac:dyDescent="0.25">
      <c r="A373" s="41"/>
      <c r="B373" s="62"/>
      <c r="C373" s="43"/>
      <c r="D373" s="43"/>
      <c r="E373" s="43"/>
      <c r="F373" s="44"/>
      <c r="G373" s="44"/>
      <c r="H373" s="44"/>
      <c r="I373" s="45"/>
    </row>
    <row r="374" spans="1:9" ht="45" customHeight="1" x14ac:dyDescent="0.25">
      <c r="A374" s="41"/>
      <c r="B374" s="62"/>
      <c r="C374" s="43"/>
      <c r="D374" s="43"/>
      <c r="E374" s="43"/>
      <c r="F374" s="44"/>
      <c r="G374" s="44"/>
      <c r="H374" s="44"/>
      <c r="I374" s="45"/>
    </row>
    <row r="375" spans="1:9" ht="45" customHeight="1" x14ac:dyDescent="0.25">
      <c r="A375" s="41"/>
      <c r="B375" s="62"/>
      <c r="C375" s="43"/>
      <c r="D375" s="43"/>
      <c r="E375" s="43"/>
      <c r="F375" s="44"/>
      <c r="G375" s="44"/>
      <c r="H375" s="44"/>
      <c r="I375" s="45"/>
    </row>
    <row r="376" spans="1:9" ht="45" customHeight="1" x14ac:dyDescent="0.25">
      <c r="A376" s="41"/>
      <c r="B376" s="62"/>
      <c r="C376" s="43"/>
      <c r="D376" s="43"/>
      <c r="E376" s="43"/>
      <c r="F376" s="44"/>
      <c r="G376" s="44"/>
      <c r="H376" s="44"/>
      <c r="I376" s="45"/>
    </row>
    <row r="377" spans="1:9" ht="45" customHeight="1" x14ac:dyDescent="0.25">
      <c r="A377" s="41"/>
      <c r="B377" s="62"/>
      <c r="C377" s="43"/>
      <c r="D377" s="43"/>
      <c r="E377" s="43"/>
      <c r="F377" s="44"/>
      <c r="G377" s="44"/>
      <c r="H377" s="44"/>
      <c r="I377" s="45"/>
    </row>
    <row r="378" spans="1:9" ht="45" customHeight="1" x14ac:dyDescent="0.25">
      <c r="A378" s="41"/>
      <c r="B378" s="62"/>
      <c r="C378" s="43"/>
      <c r="D378" s="43"/>
      <c r="E378" s="43"/>
      <c r="F378" s="44"/>
      <c r="G378" s="44"/>
      <c r="H378" s="44"/>
      <c r="I378" s="45"/>
    </row>
    <row r="379" spans="1:9" ht="45" customHeight="1" x14ac:dyDescent="0.25">
      <c r="A379" s="41"/>
      <c r="B379" s="62"/>
      <c r="C379" s="43"/>
      <c r="D379" s="43"/>
      <c r="E379" s="43"/>
      <c r="F379" s="44"/>
      <c r="G379" s="44"/>
      <c r="H379" s="44"/>
      <c r="I379" s="45"/>
    </row>
    <row r="380" spans="1:9" ht="45" customHeight="1" x14ac:dyDescent="0.25">
      <c r="A380" s="41"/>
      <c r="B380" s="62"/>
      <c r="C380" s="43"/>
      <c r="D380" s="43"/>
      <c r="E380" s="43"/>
      <c r="F380" s="44"/>
      <c r="G380" s="44"/>
      <c r="H380" s="44"/>
      <c r="I380" s="45"/>
    </row>
    <row r="381" spans="1:9" ht="45" customHeight="1" x14ac:dyDescent="0.25">
      <c r="A381" s="41"/>
      <c r="B381" s="62"/>
      <c r="C381" s="43"/>
      <c r="D381" s="43"/>
      <c r="E381" s="43"/>
      <c r="F381" s="44"/>
      <c r="G381" s="44"/>
      <c r="H381" s="44"/>
      <c r="I381" s="45"/>
    </row>
    <row r="382" spans="1:9" ht="45" customHeight="1" x14ac:dyDescent="0.25">
      <c r="A382" s="41"/>
      <c r="B382" s="62"/>
      <c r="C382" s="43"/>
      <c r="D382" s="43"/>
      <c r="E382" s="43"/>
      <c r="F382" s="44"/>
      <c r="G382" s="44"/>
      <c r="H382" s="44"/>
      <c r="I382" s="45"/>
    </row>
    <row r="383" spans="1:9" ht="45" customHeight="1" x14ac:dyDescent="0.25">
      <c r="A383" s="41"/>
      <c r="B383" s="62"/>
      <c r="C383" s="43"/>
      <c r="D383" s="43"/>
      <c r="E383" s="43"/>
      <c r="F383" s="44"/>
      <c r="G383" s="44"/>
      <c r="H383" s="44"/>
      <c r="I383" s="45"/>
    </row>
    <row r="384" spans="1:9" ht="45" customHeight="1" x14ac:dyDescent="0.25">
      <c r="A384" s="41"/>
      <c r="B384" s="62"/>
      <c r="C384" s="43"/>
      <c r="D384" s="43"/>
      <c r="E384" s="43"/>
      <c r="F384" s="44"/>
      <c r="G384" s="44"/>
      <c r="H384" s="44"/>
      <c r="I384" s="45"/>
    </row>
    <row r="385" spans="1:9" ht="45" customHeight="1" x14ac:dyDescent="0.25">
      <c r="A385" s="41"/>
      <c r="B385" s="62"/>
      <c r="C385" s="43"/>
      <c r="D385" s="43"/>
      <c r="E385" s="43"/>
      <c r="F385" s="44"/>
      <c r="G385" s="44"/>
      <c r="H385" s="44"/>
      <c r="I385" s="45"/>
    </row>
    <row r="386" spans="1:9" ht="45" customHeight="1" x14ac:dyDescent="0.25">
      <c r="A386" s="41"/>
      <c r="B386" s="62"/>
      <c r="C386" s="43"/>
      <c r="D386" s="43"/>
      <c r="E386" s="43"/>
      <c r="F386" s="44"/>
      <c r="G386" s="44"/>
      <c r="H386" s="44"/>
      <c r="I386" s="45"/>
    </row>
    <row r="387" spans="1:9" ht="45" customHeight="1" x14ac:dyDescent="0.25">
      <c r="A387" s="41"/>
      <c r="B387" s="62"/>
      <c r="C387" s="43"/>
      <c r="D387" s="43"/>
      <c r="E387" s="43"/>
      <c r="F387" s="44"/>
      <c r="G387" s="44"/>
      <c r="H387" s="44"/>
      <c r="I387" s="45"/>
    </row>
    <row r="388" spans="1:9" ht="45" customHeight="1" x14ac:dyDescent="0.25">
      <c r="A388" s="41"/>
      <c r="B388" s="62"/>
      <c r="C388" s="43"/>
      <c r="D388" s="43"/>
      <c r="E388" s="43"/>
      <c r="F388" s="44"/>
      <c r="G388" s="44"/>
      <c r="H388" s="44"/>
      <c r="I388" s="45"/>
    </row>
    <row r="389" spans="1:9" ht="45" customHeight="1" x14ac:dyDescent="0.25">
      <c r="A389" s="41"/>
      <c r="B389" s="62"/>
      <c r="C389" s="43"/>
      <c r="D389" s="43"/>
      <c r="E389" s="43"/>
      <c r="F389" s="44"/>
      <c r="G389" s="44"/>
      <c r="H389" s="44"/>
      <c r="I389" s="45"/>
    </row>
    <row r="390" spans="1:9" ht="45" customHeight="1" x14ac:dyDescent="0.25">
      <c r="A390" s="41"/>
      <c r="B390" s="62"/>
      <c r="C390" s="43"/>
      <c r="D390" s="43"/>
      <c r="E390" s="43"/>
      <c r="F390" s="44"/>
      <c r="G390" s="44"/>
      <c r="H390" s="44"/>
      <c r="I390" s="45"/>
    </row>
    <row r="391" spans="1:9" ht="45" customHeight="1" x14ac:dyDescent="0.25">
      <c r="A391" s="41"/>
      <c r="B391" s="62"/>
      <c r="C391" s="43"/>
      <c r="D391" s="43"/>
      <c r="E391" s="43"/>
      <c r="F391" s="44"/>
      <c r="G391" s="44"/>
      <c r="H391" s="44"/>
      <c r="I391" s="45"/>
    </row>
    <row r="392" spans="1:9" ht="45" customHeight="1" x14ac:dyDescent="0.25">
      <c r="A392" s="41"/>
      <c r="B392" s="62"/>
      <c r="C392" s="43"/>
      <c r="D392" s="43"/>
      <c r="E392" s="43"/>
      <c r="F392" s="44"/>
      <c r="G392" s="44"/>
      <c r="H392" s="44"/>
      <c r="I392" s="45"/>
    </row>
    <row r="393" spans="1:9" ht="45" customHeight="1" x14ac:dyDescent="0.25">
      <c r="A393" s="41"/>
      <c r="B393" s="62"/>
      <c r="C393" s="43"/>
      <c r="D393" s="43"/>
      <c r="E393" s="43"/>
      <c r="F393" s="44"/>
      <c r="G393" s="44"/>
      <c r="H393" s="44"/>
      <c r="I393" s="45"/>
    </row>
    <row r="394" spans="1:9" ht="45" customHeight="1" x14ac:dyDescent="0.25">
      <c r="A394" s="41"/>
      <c r="B394" s="62"/>
      <c r="C394" s="43"/>
      <c r="D394" s="43"/>
      <c r="E394" s="43"/>
      <c r="F394" s="44"/>
      <c r="G394" s="44"/>
      <c r="H394" s="44"/>
      <c r="I394" s="45"/>
    </row>
    <row r="395" spans="1:9" ht="45" customHeight="1" x14ac:dyDescent="0.25">
      <c r="A395" s="41"/>
      <c r="B395" s="62"/>
      <c r="C395" s="43"/>
      <c r="D395" s="43"/>
      <c r="E395" s="43"/>
      <c r="F395" s="44"/>
      <c r="G395" s="44"/>
      <c r="H395" s="44"/>
      <c r="I395" s="45"/>
    </row>
    <row r="396" spans="1:9" ht="45" customHeight="1" x14ac:dyDescent="0.25">
      <c r="A396" s="41"/>
      <c r="B396" s="62"/>
      <c r="C396" s="43"/>
      <c r="D396" s="43"/>
      <c r="E396" s="43"/>
      <c r="F396" s="44"/>
      <c r="G396" s="44"/>
      <c r="H396" s="44"/>
      <c r="I396" s="45"/>
    </row>
    <row r="397" spans="1:9" ht="45" customHeight="1" x14ac:dyDescent="0.25">
      <c r="A397" s="41"/>
      <c r="B397" s="62"/>
      <c r="C397" s="43"/>
      <c r="D397" s="43"/>
      <c r="E397" s="43"/>
      <c r="F397" s="44"/>
      <c r="G397" s="44"/>
      <c r="H397" s="44"/>
      <c r="I397" s="45"/>
    </row>
    <row r="398" spans="1:9" ht="45" customHeight="1" x14ac:dyDescent="0.25">
      <c r="A398" s="41"/>
      <c r="B398" s="62"/>
      <c r="C398" s="43"/>
      <c r="D398" s="43"/>
      <c r="E398" s="43"/>
      <c r="F398" s="44"/>
      <c r="G398" s="44"/>
      <c r="H398" s="44"/>
      <c r="I398" s="45"/>
    </row>
    <row r="399" spans="1:9" ht="45" customHeight="1" x14ac:dyDescent="0.25">
      <c r="A399" s="41"/>
      <c r="B399" s="62"/>
      <c r="C399" s="43"/>
      <c r="D399" s="43"/>
      <c r="E399" s="43"/>
      <c r="F399" s="44"/>
      <c r="G399" s="44"/>
      <c r="H399" s="44"/>
      <c r="I399" s="45"/>
    </row>
    <row r="400" spans="1:9" ht="45" customHeight="1" x14ac:dyDescent="0.25">
      <c r="A400" s="41"/>
      <c r="B400" s="62"/>
      <c r="C400" s="43"/>
      <c r="D400" s="43"/>
      <c r="E400" s="43"/>
      <c r="F400" s="44"/>
      <c r="G400" s="44"/>
      <c r="H400" s="44"/>
      <c r="I400" s="45"/>
    </row>
    <row r="401" spans="1:9" ht="45" customHeight="1" x14ac:dyDescent="0.25">
      <c r="A401" s="41"/>
      <c r="B401" s="62"/>
      <c r="C401" s="43"/>
      <c r="D401" s="43"/>
      <c r="E401" s="43"/>
      <c r="F401" s="44"/>
      <c r="G401" s="44"/>
      <c r="H401" s="44"/>
      <c r="I401" s="45"/>
    </row>
    <row r="402" spans="1:9" ht="45" customHeight="1" x14ac:dyDescent="0.25">
      <c r="A402" s="41"/>
      <c r="B402" s="62"/>
      <c r="C402" s="43"/>
      <c r="D402" s="43"/>
      <c r="E402" s="43"/>
      <c r="F402" s="44"/>
      <c r="G402" s="44"/>
      <c r="H402" s="44"/>
      <c r="I402" s="45"/>
    </row>
    <row r="403" spans="1:9" ht="45" customHeight="1" x14ac:dyDescent="0.25">
      <c r="A403" s="41"/>
      <c r="B403" s="62"/>
      <c r="C403" s="43"/>
      <c r="D403" s="43"/>
      <c r="E403" s="43"/>
      <c r="F403" s="44"/>
      <c r="G403" s="44"/>
      <c r="H403" s="44"/>
      <c r="I403" s="45"/>
    </row>
    <row r="404" spans="1:9" ht="45" customHeight="1" x14ac:dyDescent="0.25">
      <c r="A404" s="41"/>
      <c r="B404" s="62"/>
      <c r="C404" s="43"/>
      <c r="D404" s="43"/>
      <c r="E404" s="43"/>
      <c r="F404" s="44"/>
      <c r="G404" s="44"/>
      <c r="H404" s="44"/>
      <c r="I404" s="45"/>
    </row>
    <row r="405" spans="1:9" ht="45" customHeight="1" x14ac:dyDescent="0.25">
      <c r="A405" s="41"/>
      <c r="B405" s="62"/>
      <c r="C405" s="43"/>
      <c r="D405" s="43"/>
      <c r="E405" s="43"/>
      <c r="F405" s="44"/>
      <c r="G405" s="44"/>
      <c r="H405" s="44"/>
      <c r="I405" s="45"/>
    </row>
    <row r="406" spans="1:9" ht="45" customHeight="1" x14ac:dyDescent="0.25">
      <c r="A406" s="41"/>
      <c r="B406" s="62"/>
      <c r="C406" s="43"/>
      <c r="D406" s="43"/>
      <c r="E406" s="43"/>
      <c r="F406" s="44"/>
      <c r="G406" s="44"/>
      <c r="H406" s="44"/>
      <c r="I406" s="45"/>
    </row>
    <row r="407" spans="1:9" ht="45" customHeight="1" x14ac:dyDescent="0.25">
      <c r="A407" s="41"/>
      <c r="B407" s="62"/>
      <c r="C407" s="43"/>
      <c r="D407" s="43"/>
      <c r="E407" s="43"/>
      <c r="F407" s="44"/>
      <c r="G407" s="44"/>
      <c r="H407" s="44"/>
      <c r="I407" s="45"/>
    </row>
    <row r="408" spans="1:9" ht="45" customHeight="1" x14ac:dyDescent="0.25">
      <c r="A408" s="41"/>
      <c r="B408" s="62"/>
      <c r="C408" s="43"/>
      <c r="D408" s="43"/>
      <c r="E408" s="43"/>
      <c r="F408" s="44"/>
      <c r="G408" s="44"/>
      <c r="H408" s="44"/>
      <c r="I408" s="45"/>
    </row>
    <row r="409" spans="1:9" ht="45" customHeight="1" x14ac:dyDescent="0.25">
      <c r="A409" s="41"/>
      <c r="B409" s="62"/>
      <c r="C409" s="43"/>
      <c r="D409" s="43"/>
      <c r="E409" s="43"/>
      <c r="F409" s="44"/>
      <c r="G409" s="44"/>
      <c r="H409" s="44"/>
      <c r="I409" s="45"/>
    </row>
    <row r="410" spans="1:9" ht="45" customHeight="1" x14ac:dyDescent="0.25">
      <c r="A410" s="41"/>
      <c r="B410" s="62"/>
      <c r="C410" s="43"/>
      <c r="D410" s="43"/>
      <c r="E410" s="43"/>
      <c r="F410" s="44"/>
      <c r="G410" s="44"/>
      <c r="H410" s="44"/>
      <c r="I410" s="45"/>
    </row>
    <row r="411" spans="1:9" ht="45" customHeight="1" x14ac:dyDescent="0.25">
      <c r="A411" s="41"/>
      <c r="B411" s="62"/>
      <c r="C411" s="43"/>
      <c r="D411" s="43"/>
      <c r="E411" s="43"/>
      <c r="F411" s="44"/>
      <c r="G411" s="44"/>
      <c r="H411" s="44"/>
      <c r="I411" s="45"/>
    </row>
    <row r="412" spans="1:9" ht="45" customHeight="1" x14ac:dyDescent="0.25">
      <c r="A412" s="41"/>
      <c r="B412" s="62"/>
      <c r="C412" s="43"/>
      <c r="D412" s="43"/>
      <c r="E412" s="43"/>
      <c r="F412" s="44"/>
      <c r="G412" s="44"/>
      <c r="H412" s="44"/>
      <c r="I412" s="45"/>
    </row>
    <row r="413" spans="1:9" ht="45" customHeight="1" x14ac:dyDescent="0.25">
      <c r="A413" s="41"/>
      <c r="B413" s="62"/>
      <c r="C413" s="43"/>
      <c r="D413" s="43"/>
      <c r="E413" s="43"/>
      <c r="F413" s="44"/>
      <c r="G413" s="44"/>
      <c r="H413" s="44"/>
      <c r="I413" s="45"/>
    </row>
    <row r="414" spans="1:9" ht="45" customHeight="1" x14ac:dyDescent="0.25">
      <c r="A414" s="41"/>
      <c r="B414" s="62"/>
      <c r="C414" s="43"/>
      <c r="D414" s="43"/>
      <c r="E414" s="43"/>
      <c r="F414" s="44"/>
      <c r="G414" s="44"/>
      <c r="H414" s="44"/>
      <c r="I414" s="45"/>
    </row>
    <row r="415" spans="1:9" ht="45" customHeight="1" x14ac:dyDescent="0.25">
      <c r="A415" s="41"/>
      <c r="B415" s="62"/>
      <c r="C415" s="43"/>
      <c r="D415" s="43"/>
      <c r="E415" s="43"/>
      <c r="F415" s="44"/>
      <c r="G415" s="44"/>
      <c r="H415" s="44"/>
      <c r="I415" s="45"/>
    </row>
    <row r="416" spans="1:9" ht="45" customHeight="1" x14ac:dyDescent="0.25">
      <c r="A416" s="41"/>
      <c r="B416" s="62"/>
      <c r="C416" s="43"/>
      <c r="D416" s="43"/>
      <c r="E416" s="43"/>
      <c r="F416" s="44"/>
      <c r="G416" s="44"/>
      <c r="H416" s="44"/>
      <c r="I416" s="45"/>
    </row>
    <row r="417" spans="1:9" ht="45" customHeight="1" x14ac:dyDescent="0.25">
      <c r="A417" s="41"/>
      <c r="B417" s="62"/>
      <c r="C417" s="43"/>
      <c r="D417" s="43"/>
      <c r="E417" s="43"/>
      <c r="F417" s="44"/>
      <c r="G417" s="44"/>
      <c r="H417" s="44"/>
      <c r="I417" s="45"/>
    </row>
    <row r="418" spans="1:9" ht="45" customHeight="1" x14ac:dyDescent="0.25">
      <c r="A418" s="41"/>
      <c r="B418" s="62"/>
      <c r="C418" s="43"/>
      <c r="D418" s="43"/>
      <c r="E418" s="43"/>
      <c r="F418" s="44"/>
      <c r="G418" s="44"/>
      <c r="H418" s="44"/>
      <c r="I418" s="45"/>
    </row>
    <row r="419" spans="1:9" ht="45" customHeight="1" x14ac:dyDescent="0.25">
      <c r="A419" s="41"/>
      <c r="B419" s="62"/>
      <c r="C419" s="43"/>
      <c r="D419" s="43"/>
      <c r="E419" s="43"/>
      <c r="F419" s="44"/>
      <c r="G419" s="44"/>
      <c r="H419" s="44"/>
      <c r="I419" s="45"/>
    </row>
    <row r="420" spans="1:9" ht="45" customHeight="1" x14ac:dyDescent="0.25">
      <c r="A420" s="41"/>
      <c r="B420" s="62"/>
      <c r="C420" s="43"/>
      <c r="D420" s="43"/>
      <c r="E420" s="43"/>
      <c r="F420" s="44"/>
      <c r="G420" s="44"/>
      <c r="H420" s="44"/>
      <c r="I420" s="45"/>
    </row>
    <row r="421" spans="1:9" ht="45" customHeight="1" x14ac:dyDescent="0.25">
      <c r="A421" s="41"/>
      <c r="B421" s="62"/>
      <c r="C421" s="43"/>
      <c r="D421" s="43"/>
      <c r="E421" s="43"/>
      <c r="F421" s="44"/>
      <c r="G421" s="44"/>
      <c r="H421" s="44"/>
      <c r="I421" s="45"/>
    </row>
    <row r="422" spans="1:9" ht="45" customHeight="1" x14ac:dyDescent="0.25">
      <c r="A422" s="41"/>
      <c r="B422" s="62"/>
      <c r="C422" s="43"/>
      <c r="D422" s="43"/>
      <c r="E422" s="43"/>
      <c r="F422" s="44"/>
      <c r="G422" s="44"/>
      <c r="H422" s="44"/>
      <c r="I422" s="45"/>
    </row>
    <row r="423" spans="1:9" ht="45" customHeight="1" x14ac:dyDescent="0.25">
      <c r="A423" s="41"/>
      <c r="B423" s="62"/>
      <c r="C423" s="43"/>
      <c r="D423" s="43"/>
      <c r="E423" s="43"/>
      <c r="F423" s="44"/>
      <c r="G423" s="44"/>
      <c r="H423" s="44"/>
      <c r="I423" s="45"/>
    </row>
    <row r="424" spans="1:9" ht="45" customHeight="1" x14ac:dyDescent="0.25">
      <c r="A424" s="41"/>
      <c r="B424" s="62"/>
      <c r="C424" s="43"/>
      <c r="D424" s="43"/>
      <c r="E424" s="43"/>
      <c r="F424" s="44"/>
      <c r="G424" s="44"/>
      <c r="H424" s="44"/>
      <c r="I424" s="45"/>
    </row>
    <row r="425" spans="1:9" ht="45" customHeight="1" x14ac:dyDescent="0.25">
      <c r="A425" s="41"/>
      <c r="B425" s="62"/>
      <c r="C425" s="43"/>
      <c r="D425" s="43"/>
      <c r="E425" s="43"/>
      <c r="F425" s="44"/>
      <c r="G425" s="44"/>
      <c r="H425" s="44"/>
      <c r="I425" s="45"/>
    </row>
    <row r="426" spans="1:9" ht="45" customHeight="1" x14ac:dyDescent="0.25">
      <c r="A426" s="41"/>
      <c r="B426" s="62"/>
      <c r="C426" s="43"/>
      <c r="D426" s="43"/>
      <c r="E426" s="43"/>
      <c r="F426" s="44"/>
      <c r="G426" s="44"/>
      <c r="H426" s="44"/>
      <c r="I426" s="45"/>
    </row>
    <row r="427" spans="1:9" ht="45" customHeight="1" x14ac:dyDescent="0.25">
      <c r="A427" s="41"/>
      <c r="B427" s="62"/>
      <c r="C427" s="43"/>
      <c r="D427" s="43"/>
      <c r="E427" s="43"/>
      <c r="F427" s="44"/>
      <c r="G427" s="44"/>
      <c r="H427" s="44"/>
      <c r="I427" s="45"/>
    </row>
    <row r="428" spans="1:9" ht="45" customHeight="1" x14ac:dyDescent="0.25">
      <c r="A428" s="41"/>
      <c r="B428" s="62"/>
      <c r="C428" s="43"/>
      <c r="D428" s="43"/>
      <c r="E428" s="43"/>
      <c r="F428" s="44"/>
      <c r="G428" s="44"/>
      <c r="H428" s="44"/>
      <c r="I428" s="45"/>
    </row>
    <row r="429" spans="1:9" ht="45" customHeight="1" x14ac:dyDescent="0.25">
      <c r="A429" s="41"/>
      <c r="B429" s="62"/>
      <c r="C429" s="43"/>
      <c r="D429" s="43"/>
      <c r="E429" s="43"/>
      <c r="F429" s="44"/>
      <c r="G429" s="44"/>
      <c r="H429" s="44"/>
      <c r="I429" s="45"/>
    </row>
    <row r="430" spans="1:9" ht="45" customHeight="1" x14ac:dyDescent="0.25">
      <c r="A430" s="41"/>
      <c r="B430" s="62"/>
      <c r="C430" s="43"/>
      <c r="D430" s="43"/>
      <c r="E430" s="43"/>
      <c r="F430" s="44"/>
      <c r="G430" s="44"/>
      <c r="H430" s="44"/>
      <c r="I430" s="45"/>
    </row>
    <row r="431" spans="1:9" ht="45" customHeight="1" x14ac:dyDescent="0.25">
      <c r="A431" s="41"/>
      <c r="B431" s="62"/>
      <c r="C431" s="43"/>
      <c r="D431" s="43"/>
      <c r="E431" s="43"/>
      <c r="F431" s="44"/>
      <c r="G431" s="44"/>
      <c r="H431" s="44"/>
      <c r="I431" s="45"/>
    </row>
    <row r="432" spans="1:9" ht="45" customHeight="1" x14ac:dyDescent="0.25">
      <c r="A432" s="41"/>
      <c r="B432" s="62"/>
      <c r="C432" s="43"/>
      <c r="D432" s="43"/>
      <c r="E432" s="43"/>
      <c r="F432" s="44"/>
      <c r="G432" s="44"/>
      <c r="H432" s="44"/>
      <c r="I432" s="45"/>
    </row>
    <row r="433" spans="1:9" ht="45" customHeight="1" x14ac:dyDescent="0.25">
      <c r="A433" s="41"/>
      <c r="B433" s="62"/>
      <c r="C433" s="43"/>
      <c r="D433" s="43"/>
      <c r="E433" s="43"/>
      <c r="F433" s="44"/>
      <c r="G433" s="44"/>
      <c r="H433" s="44"/>
      <c r="I433" s="45"/>
    </row>
    <row r="434" spans="1:9" ht="45" customHeight="1" x14ac:dyDescent="0.25">
      <c r="A434" s="41"/>
      <c r="B434" s="62"/>
      <c r="C434" s="43"/>
      <c r="D434" s="43"/>
      <c r="E434" s="43"/>
      <c r="F434" s="44"/>
      <c r="G434" s="44"/>
      <c r="H434" s="44"/>
      <c r="I434" s="45"/>
    </row>
    <row r="435" spans="1:9" ht="45" customHeight="1" x14ac:dyDescent="0.25">
      <c r="A435" s="41"/>
      <c r="B435" s="62"/>
      <c r="C435" s="43"/>
      <c r="D435" s="43"/>
      <c r="E435" s="43"/>
      <c r="F435" s="44"/>
      <c r="G435" s="44"/>
      <c r="H435" s="44"/>
      <c r="I435" s="45"/>
    </row>
    <row r="436" spans="1:9" ht="45" customHeight="1" x14ac:dyDescent="0.25">
      <c r="A436" s="41"/>
      <c r="B436" s="62"/>
      <c r="C436" s="43"/>
      <c r="D436" s="43"/>
      <c r="E436" s="43"/>
      <c r="F436" s="44"/>
      <c r="G436" s="44"/>
      <c r="H436" s="44"/>
      <c r="I436" s="45"/>
    </row>
    <row r="437" spans="1:9" ht="45" customHeight="1" x14ac:dyDescent="0.25">
      <c r="A437" s="41"/>
      <c r="B437" s="62"/>
      <c r="C437" s="43"/>
      <c r="D437" s="43"/>
      <c r="E437" s="43"/>
      <c r="F437" s="44"/>
      <c r="G437" s="44"/>
      <c r="H437" s="44"/>
      <c r="I437" s="45"/>
    </row>
    <row r="438" spans="1:9" ht="45" customHeight="1" x14ac:dyDescent="0.25">
      <c r="A438" s="41"/>
      <c r="B438" s="62"/>
      <c r="C438" s="43"/>
      <c r="D438" s="43"/>
      <c r="E438" s="43"/>
      <c r="F438" s="44"/>
      <c r="G438" s="44"/>
      <c r="H438" s="44"/>
      <c r="I438" s="45"/>
    </row>
    <row r="439" spans="1:9" ht="45" customHeight="1" x14ac:dyDescent="0.25">
      <c r="A439" s="41"/>
      <c r="B439" s="62"/>
      <c r="C439" s="43"/>
      <c r="D439" s="43"/>
      <c r="E439" s="43"/>
      <c r="F439" s="44"/>
      <c r="G439" s="44"/>
      <c r="H439" s="44"/>
      <c r="I439" s="45"/>
    </row>
    <row r="440" spans="1:9" ht="45" customHeight="1" x14ac:dyDescent="0.25">
      <c r="A440" s="41"/>
      <c r="B440" s="62"/>
      <c r="C440" s="43"/>
      <c r="D440" s="43"/>
      <c r="E440" s="43"/>
      <c r="F440" s="44"/>
      <c r="G440" s="44"/>
      <c r="H440" s="44"/>
      <c r="I440" s="45"/>
    </row>
    <row r="441" spans="1:9" ht="45" customHeight="1" x14ac:dyDescent="0.25">
      <c r="A441" s="41"/>
      <c r="B441" s="62"/>
      <c r="C441" s="43"/>
      <c r="D441" s="43"/>
      <c r="E441" s="43"/>
      <c r="F441" s="44"/>
      <c r="G441" s="44"/>
      <c r="H441" s="44"/>
      <c r="I441" s="45"/>
    </row>
    <row r="442" spans="1:9" ht="45" customHeight="1" x14ac:dyDescent="0.25">
      <c r="A442" s="41"/>
      <c r="B442" s="62"/>
      <c r="C442" s="43"/>
      <c r="D442" s="43"/>
      <c r="E442" s="43"/>
      <c r="F442" s="44"/>
      <c r="G442" s="44"/>
      <c r="H442" s="44"/>
      <c r="I442" s="45"/>
    </row>
    <row r="443" spans="1:9" ht="45" customHeight="1" x14ac:dyDescent="0.25">
      <c r="A443" s="41"/>
      <c r="B443" s="62"/>
      <c r="C443" s="43"/>
      <c r="D443" s="43"/>
      <c r="E443" s="43"/>
      <c r="F443" s="44"/>
      <c r="G443" s="44"/>
      <c r="H443" s="44"/>
      <c r="I443" s="45"/>
    </row>
    <row r="444" spans="1:9" ht="45" customHeight="1" x14ac:dyDescent="0.25">
      <c r="A444" s="41"/>
      <c r="B444" s="62"/>
      <c r="C444" s="43"/>
      <c r="D444" s="43"/>
      <c r="E444" s="43"/>
      <c r="F444" s="44"/>
      <c r="G444" s="44"/>
      <c r="H444" s="44"/>
      <c r="I444" s="45"/>
    </row>
    <row r="445" spans="1:9" ht="45" customHeight="1" x14ac:dyDescent="0.25">
      <c r="A445" s="41"/>
      <c r="B445" s="62"/>
      <c r="C445" s="43"/>
      <c r="D445" s="43"/>
      <c r="E445" s="43"/>
      <c r="F445" s="44"/>
      <c r="G445" s="44"/>
      <c r="H445" s="44"/>
      <c r="I445" s="45"/>
    </row>
    <row r="446" spans="1:9" ht="45" customHeight="1" x14ac:dyDescent="0.25">
      <c r="A446" s="41"/>
      <c r="B446" s="62"/>
      <c r="C446" s="43"/>
      <c r="D446" s="43"/>
      <c r="E446" s="43"/>
      <c r="F446" s="44"/>
      <c r="G446" s="44"/>
      <c r="H446" s="44"/>
      <c r="I446" s="45"/>
    </row>
    <row r="447" spans="1:9" ht="45" customHeight="1" x14ac:dyDescent="0.25">
      <c r="A447" s="41"/>
      <c r="B447" s="62"/>
      <c r="C447" s="43"/>
      <c r="D447" s="43"/>
      <c r="E447" s="43"/>
      <c r="F447" s="44"/>
      <c r="G447" s="44"/>
      <c r="H447" s="44"/>
      <c r="I447" s="45"/>
    </row>
    <row r="448" spans="1:9" ht="45" customHeight="1" x14ac:dyDescent="0.25">
      <c r="A448" s="41"/>
      <c r="B448" s="62"/>
      <c r="C448" s="43"/>
      <c r="D448" s="43"/>
      <c r="E448" s="43"/>
      <c r="F448" s="44"/>
      <c r="G448" s="44"/>
      <c r="H448" s="44"/>
      <c r="I448" s="45"/>
    </row>
    <row r="449" spans="1:9" ht="45" customHeight="1" x14ac:dyDescent="0.25">
      <c r="A449" s="41"/>
      <c r="B449" s="62"/>
      <c r="C449" s="43"/>
      <c r="D449" s="43"/>
      <c r="E449" s="43"/>
      <c r="F449" s="44"/>
      <c r="G449" s="44"/>
      <c r="H449" s="44"/>
      <c r="I449" s="45"/>
    </row>
    <row r="450" spans="1:9" ht="45" customHeight="1" x14ac:dyDescent="0.25">
      <c r="A450" s="41"/>
      <c r="B450" s="62"/>
      <c r="C450" s="43"/>
      <c r="D450" s="43"/>
      <c r="E450" s="43"/>
      <c r="F450" s="44"/>
      <c r="G450" s="44"/>
      <c r="H450" s="44"/>
      <c r="I450" s="45"/>
    </row>
    <row r="451" spans="1:9" ht="45" customHeight="1" x14ac:dyDescent="0.25">
      <c r="A451" s="41"/>
      <c r="B451" s="62"/>
      <c r="C451" s="43"/>
      <c r="D451" s="43"/>
      <c r="E451" s="43"/>
      <c r="F451" s="44"/>
      <c r="G451" s="44"/>
      <c r="H451" s="44"/>
      <c r="I451" s="45"/>
    </row>
    <row r="452" spans="1:9" ht="45" customHeight="1" x14ac:dyDescent="0.25">
      <c r="A452" s="41"/>
      <c r="B452" s="62"/>
      <c r="C452" s="43"/>
      <c r="D452" s="43"/>
      <c r="E452" s="43"/>
      <c r="F452" s="44"/>
      <c r="G452" s="44"/>
      <c r="H452" s="44"/>
      <c r="I452" s="45"/>
    </row>
    <row r="453" spans="1:9" ht="45" customHeight="1" x14ac:dyDescent="0.25">
      <c r="A453" s="41"/>
      <c r="B453" s="62"/>
      <c r="C453" s="43"/>
      <c r="D453" s="43"/>
      <c r="E453" s="43"/>
      <c r="F453" s="44"/>
      <c r="G453" s="44"/>
      <c r="H453" s="44"/>
      <c r="I453" s="45"/>
    </row>
    <row r="454" spans="1:9" ht="45" customHeight="1" x14ac:dyDescent="0.25">
      <c r="A454" s="41"/>
      <c r="B454" s="62"/>
      <c r="C454" s="43"/>
      <c r="D454" s="43"/>
      <c r="E454" s="43"/>
      <c r="F454" s="44"/>
      <c r="G454" s="44"/>
      <c r="H454" s="44"/>
      <c r="I454" s="45"/>
    </row>
    <row r="455" spans="1:9" ht="45" customHeight="1" x14ac:dyDescent="0.25">
      <c r="A455" s="41"/>
      <c r="B455" s="62"/>
      <c r="C455" s="43"/>
      <c r="D455" s="43"/>
      <c r="E455" s="43"/>
      <c r="F455" s="44"/>
      <c r="G455" s="44"/>
      <c r="H455" s="44"/>
      <c r="I455" s="45"/>
    </row>
    <row r="456" spans="1:9" ht="45" customHeight="1" x14ac:dyDescent="0.25">
      <c r="A456" s="41"/>
      <c r="B456" s="62"/>
      <c r="C456" s="43"/>
      <c r="D456" s="43"/>
      <c r="E456" s="43"/>
      <c r="F456" s="44"/>
      <c r="G456" s="44"/>
      <c r="H456" s="44"/>
      <c r="I456" s="45"/>
    </row>
    <row r="457" spans="1:9" ht="45" customHeight="1" x14ac:dyDescent="0.25">
      <c r="A457" s="41"/>
      <c r="B457" s="62"/>
      <c r="C457" s="43"/>
      <c r="D457" s="43"/>
      <c r="E457" s="43"/>
      <c r="F457" s="44"/>
      <c r="G457" s="44"/>
      <c r="H457" s="44"/>
      <c r="I457" s="45"/>
    </row>
    <row r="458" spans="1:9" ht="45" customHeight="1" x14ac:dyDescent="0.25">
      <c r="A458" s="41"/>
      <c r="B458" s="62"/>
      <c r="C458" s="43"/>
      <c r="D458" s="43"/>
      <c r="E458" s="43"/>
      <c r="F458" s="44"/>
      <c r="G458" s="44"/>
      <c r="H458" s="44"/>
      <c r="I458" s="45"/>
    </row>
    <row r="459" spans="1:9" ht="45" customHeight="1" x14ac:dyDescent="0.25">
      <c r="A459" s="41"/>
      <c r="B459" s="62"/>
      <c r="C459" s="43"/>
      <c r="D459" s="43"/>
      <c r="E459" s="43"/>
      <c r="F459" s="44"/>
      <c r="G459" s="44"/>
      <c r="H459" s="44"/>
      <c r="I459" s="45"/>
    </row>
    <row r="460" spans="1:9" ht="45" customHeight="1" x14ac:dyDescent="0.25">
      <c r="A460" s="41"/>
      <c r="B460" s="62"/>
      <c r="C460" s="43"/>
      <c r="D460" s="43"/>
      <c r="E460" s="43"/>
      <c r="F460" s="44"/>
      <c r="G460" s="44"/>
      <c r="H460" s="44"/>
      <c r="I460" s="45"/>
    </row>
    <row r="461" spans="1:9" ht="45" customHeight="1" x14ac:dyDescent="0.25">
      <c r="A461" s="41"/>
      <c r="B461" s="62"/>
      <c r="C461" s="43"/>
      <c r="D461" s="43"/>
      <c r="E461" s="43"/>
      <c r="F461" s="44"/>
      <c r="G461" s="44"/>
      <c r="H461" s="44"/>
      <c r="I461" s="45"/>
    </row>
    <row r="462" spans="1:9" ht="45" customHeight="1" x14ac:dyDescent="0.25">
      <c r="A462" s="41"/>
      <c r="B462" s="62"/>
      <c r="C462" s="43"/>
      <c r="D462" s="43"/>
      <c r="E462" s="43"/>
      <c r="F462" s="44"/>
      <c r="G462" s="44"/>
      <c r="H462" s="44"/>
      <c r="I462" s="45"/>
    </row>
    <row r="463" spans="1:9" ht="45" customHeight="1" x14ac:dyDescent="0.25">
      <c r="A463" s="41"/>
      <c r="B463" s="62"/>
      <c r="C463" s="43"/>
      <c r="D463" s="43"/>
      <c r="E463" s="43"/>
      <c r="F463" s="44"/>
      <c r="G463" s="44"/>
      <c r="H463" s="44"/>
      <c r="I463" s="45"/>
    </row>
    <row r="464" spans="1:9" ht="45" customHeight="1" x14ac:dyDescent="0.25">
      <c r="A464" s="41"/>
      <c r="B464" s="62"/>
      <c r="C464" s="43"/>
      <c r="D464" s="43"/>
      <c r="E464" s="43"/>
      <c r="F464" s="44"/>
      <c r="G464" s="44"/>
      <c r="H464" s="44"/>
      <c r="I464" s="45"/>
    </row>
    <row r="465" spans="1:9" ht="45" customHeight="1" x14ac:dyDescent="0.25">
      <c r="A465" s="41"/>
      <c r="B465" s="62"/>
      <c r="C465" s="43"/>
      <c r="D465" s="43"/>
      <c r="E465" s="43"/>
      <c r="F465" s="44"/>
      <c r="G465" s="44"/>
      <c r="H465" s="44"/>
      <c r="I465" s="45"/>
    </row>
    <row r="466" spans="1:9" ht="45" customHeight="1" x14ac:dyDescent="0.25">
      <c r="A466" s="41"/>
      <c r="B466" s="62"/>
      <c r="C466" s="43"/>
      <c r="D466" s="43"/>
      <c r="E466" s="43"/>
      <c r="F466" s="44"/>
      <c r="G466" s="44"/>
      <c r="H466" s="44"/>
      <c r="I466" s="45"/>
    </row>
    <row r="467" spans="1:9" ht="45" customHeight="1" x14ac:dyDescent="0.25">
      <c r="A467" s="41"/>
      <c r="B467" s="62"/>
      <c r="C467" s="43"/>
      <c r="D467" s="43"/>
      <c r="E467" s="43"/>
      <c r="F467" s="44"/>
      <c r="G467" s="44"/>
      <c r="H467" s="44"/>
      <c r="I467" s="45"/>
    </row>
    <row r="468" spans="1:9" ht="45" customHeight="1" x14ac:dyDescent="0.25">
      <c r="A468" s="41"/>
      <c r="B468" s="62"/>
      <c r="C468" s="43"/>
      <c r="D468" s="43"/>
      <c r="E468" s="43"/>
      <c r="F468" s="44"/>
      <c r="G468" s="44"/>
      <c r="H468" s="44"/>
      <c r="I468" s="45"/>
    </row>
    <row r="469" spans="1:9" ht="45" customHeight="1" x14ac:dyDescent="0.25">
      <c r="A469" s="41"/>
      <c r="B469" s="62"/>
      <c r="C469" s="43"/>
      <c r="D469" s="43"/>
      <c r="E469" s="43"/>
      <c r="F469" s="44"/>
      <c r="G469" s="44"/>
      <c r="H469" s="44"/>
      <c r="I469" s="45"/>
    </row>
    <row r="470" spans="1:9" ht="45" customHeight="1" x14ac:dyDescent="0.25">
      <c r="A470" s="41"/>
      <c r="B470" s="62"/>
      <c r="C470" s="43"/>
      <c r="D470" s="43"/>
      <c r="E470" s="43"/>
      <c r="F470" s="44"/>
      <c r="G470" s="44"/>
      <c r="H470" s="44"/>
      <c r="I470" s="45"/>
    </row>
    <row r="471" spans="1:9" ht="45" customHeight="1" x14ac:dyDescent="0.25">
      <c r="A471" s="41"/>
      <c r="B471" s="62"/>
      <c r="C471" s="43"/>
      <c r="D471" s="43"/>
      <c r="E471" s="43"/>
      <c r="F471" s="44"/>
      <c r="G471" s="44"/>
      <c r="H471" s="44"/>
      <c r="I471" s="45"/>
    </row>
    <row r="472" spans="1:9" ht="45" customHeight="1" x14ac:dyDescent="0.25">
      <c r="A472" s="41"/>
      <c r="B472" s="62"/>
      <c r="C472" s="43"/>
      <c r="D472" s="43"/>
      <c r="E472" s="43"/>
      <c r="F472" s="44"/>
      <c r="G472" s="44"/>
      <c r="H472" s="44"/>
      <c r="I472" s="45"/>
    </row>
    <row r="473" spans="1:9" ht="45" customHeight="1" x14ac:dyDescent="0.25">
      <c r="A473" s="41"/>
      <c r="B473" s="62"/>
      <c r="C473" s="43"/>
      <c r="D473" s="43"/>
      <c r="E473" s="43"/>
      <c r="F473" s="44"/>
      <c r="G473" s="44"/>
      <c r="H473" s="44"/>
      <c r="I473" s="45"/>
    </row>
    <row r="474" spans="1:9" ht="45" customHeight="1" x14ac:dyDescent="0.25">
      <c r="A474" s="41"/>
      <c r="B474" s="62"/>
      <c r="C474" s="43"/>
      <c r="D474" s="43"/>
      <c r="E474" s="43"/>
      <c r="F474" s="44"/>
      <c r="G474" s="44"/>
      <c r="H474" s="44"/>
      <c r="I474" s="45"/>
    </row>
    <row r="475" spans="1:9" ht="45" customHeight="1" x14ac:dyDescent="0.25">
      <c r="A475" s="41"/>
      <c r="B475" s="62"/>
      <c r="C475" s="43"/>
      <c r="D475" s="43"/>
      <c r="E475" s="43"/>
      <c r="F475" s="44"/>
      <c r="G475" s="44"/>
      <c r="H475" s="44"/>
      <c r="I475" s="45"/>
    </row>
    <row r="476" spans="1:9" ht="45" customHeight="1" x14ac:dyDescent="0.25">
      <c r="A476" s="41"/>
      <c r="B476" s="62"/>
      <c r="C476" s="43"/>
      <c r="D476" s="43"/>
      <c r="E476" s="43"/>
      <c r="F476" s="44"/>
      <c r="G476" s="44"/>
      <c r="H476" s="44"/>
      <c r="I476" s="45"/>
    </row>
    <row r="477" spans="1:9" ht="45" customHeight="1" x14ac:dyDescent="0.25">
      <c r="A477" s="41"/>
      <c r="B477" s="62"/>
      <c r="C477" s="43"/>
      <c r="D477" s="43"/>
      <c r="E477" s="43"/>
      <c r="F477" s="44"/>
      <c r="G477" s="44"/>
      <c r="H477" s="44"/>
      <c r="I477" s="45"/>
    </row>
    <row r="478" spans="1:9" ht="45" customHeight="1" x14ac:dyDescent="0.25">
      <c r="A478" s="41"/>
      <c r="B478" s="62"/>
      <c r="C478" s="43"/>
      <c r="D478" s="43"/>
      <c r="E478" s="43"/>
      <c r="F478" s="44"/>
      <c r="G478" s="44"/>
      <c r="H478" s="44"/>
      <c r="I478" s="45"/>
    </row>
    <row r="479" spans="1:9" ht="45" customHeight="1" x14ac:dyDescent="0.25">
      <c r="A479" s="41"/>
      <c r="B479" s="62"/>
      <c r="C479" s="43"/>
      <c r="D479" s="43"/>
      <c r="E479" s="43"/>
      <c r="F479" s="44"/>
      <c r="G479" s="44"/>
      <c r="H479" s="44"/>
      <c r="I479" s="45"/>
    </row>
    <row r="480" spans="1:9" ht="45" customHeight="1" x14ac:dyDescent="0.25">
      <c r="A480" s="41"/>
      <c r="B480" s="62"/>
      <c r="C480" s="43"/>
      <c r="D480" s="43"/>
      <c r="E480" s="43"/>
      <c r="F480" s="44"/>
      <c r="G480" s="44"/>
      <c r="H480" s="44"/>
      <c r="I480" s="45"/>
    </row>
    <row r="481" spans="1:9" ht="45" customHeight="1" x14ac:dyDescent="0.25">
      <c r="A481" s="41"/>
      <c r="B481" s="62"/>
      <c r="C481" s="43"/>
      <c r="D481" s="43"/>
      <c r="E481" s="43"/>
      <c r="F481" s="44"/>
      <c r="G481" s="44"/>
      <c r="H481" s="44"/>
      <c r="I481" s="45"/>
    </row>
    <row r="482" spans="1:9" ht="45" customHeight="1" x14ac:dyDescent="0.25">
      <c r="A482" s="41"/>
      <c r="B482" s="62"/>
      <c r="C482" s="43"/>
      <c r="D482" s="43"/>
      <c r="E482" s="43"/>
      <c r="F482" s="44"/>
      <c r="G482" s="44"/>
      <c r="H482" s="44"/>
      <c r="I482" s="45"/>
    </row>
    <row r="483" spans="1:9" ht="45" customHeight="1" x14ac:dyDescent="0.25">
      <c r="A483" s="41"/>
      <c r="B483" s="62"/>
      <c r="C483" s="43"/>
      <c r="D483" s="43"/>
      <c r="E483" s="43"/>
      <c r="F483" s="44"/>
      <c r="G483" s="44"/>
      <c r="H483" s="44"/>
      <c r="I483" s="45"/>
    </row>
    <row r="484" spans="1:9" ht="45" customHeight="1" x14ac:dyDescent="0.25">
      <c r="A484" s="41"/>
      <c r="B484" s="62"/>
      <c r="C484" s="43"/>
      <c r="D484" s="43"/>
      <c r="E484" s="43"/>
      <c r="F484" s="44"/>
      <c r="G484" s="44"/>
      <c r="H484" s="44"/>
      <c r="I484" s="45"/>
    </row>
    <row r="485" spans="1:9" ht="45" customHeight="1" x14ac:dyDescent="0.25">
      <c r="A485" s="41"/>
      <c r="B485" s="62"/>
      <c r="C485" s="43"/>
      <c r="D485" s="43"/>
      <c r="E485" s="43"/>
      <c r="F485" s="44"/>
      <c r="G485" s="44"/>
      <c r="H485" s="44"/>
      <c r="I485" s="45"/>
    </row>
    <row r="486" spans="1:9" ht="45" customHeight="1" x14ac:dyDescent="0.25">
      <c r="A486" s="41"/>
      <c r="B486" s="62"/>
      <c r="C486" s="43"/>
      <c r="D486" s="43"/>
      <c r="E486" s="43"/>
      <c r="F486" s="44"/>
      <c r="G486" s="44"/>
      <c r="H486" s="44"/>
      <c r="I486" s="45"/>
    </row>
    <row r="487" spans="1:9" ht="45" customHeight="1" x14ac:dyDescent="0.25">
      <c r="A487" s="41"/>
      <c r="B487" s="62"/>
      <c r="C487" s="43"/>
      <c r="D487" s="43"/>
      <c r="E487" s="43"/>
      <c r="F487" s="44"/>
      <c r="G487" s="44"/>
      <c r="H487" s="44"/>
      <c r="I487" s="45"/>
    </row>
    <row r="488" spans="1:9" ht="45" customHeight="1" x14ac:dyDescent="0.25">
      <c r="A488" s="41"/>
      <c r="B488" s="62"/>
      <c r="C488" s="43"/>
      <c r="D488" s="43"/>
      <c r="E488" s="43"/>
      <c r="F488" s="44"/>
      <c r="G488" s="44"/>
      <c r="H488" s="44"/>
      <c r="I488" s="45"/>
    </row>
    <row r="489" spans="1:9" ht="45" customHeight="1" x14ac:dyDescent="0.25">
      <c r="A489" s="41"/>
      <c r="B489" s="62"/>
      <c r="C489" s="43"/>
      <c r="D489" s="43"/>
      <c r="E489" s="43"/>
      <c r="F489" s="44"/>
      <c r="G489" s="44"/>
      <c r="H489" s="44"/>
      <c r="I489" s="45"/>
    </row>
    <row r="490" spans="1:9" ht="45" customHeight="1" x14ac:dyDescent="0.25">
      <c r="A490" s="41"/>
      <c r="B490" s="62"/>
      <c r="C490" s="43"/>
      <c r="D490" s="43"/>
      <c r="E490" s="43"/>
      <c r="F490" s="44"/>
      <c r="G490" s="44"/>
      <c r="H490" s="44"/>
      <c r="I490" s="45"/>
    </row>
    <row r="491" spans="1:9" ht="45" customHeight="1" x14ac:dyDescent="0.25">
      <c r="A491" s="41"/>
      <c r="B491" s="62"/>
      <c r="C491" s="43"/>
      <c r="D491" s="43"/>
      <c r="E491" s="43"/>
      <c r="F491" s="44"/>
      <c r="G491" s="44"/>
      <c r="H491" s="44"/>
      <c r="I491" s="45"/>
    </row>
    <row r="492" spans="1:9" ht="45" customHeight="1" x14ac:dyDescent="0.25">
      <c r="A492" s="41"/>
      <c r="B492" s="62"/>
      <c r="C492" s="43"/>
      <c r="D492" s="43"/>
      <c r="E492" s="43"/>
      <c r="F492" s="44"/>
      <c r="G492" s="44"/>
      <c r="H492" s="44"/>
      <c r="I492" s="45"/>
    </row>
    <row r="493" spans="1:9" ht="45" customHeight="1" x14ac:dyDescent="0.25">
      <c r="A493" s="41"/>
      <c r="B493" s="62"/>
      <c r="C493" s="43"/>
      <c r="D493" s="43"/>
      <c r="E493" s="43"/>
      <c r="F493" s="44"/>
      <c r="G493" s="44"/>
      <c r="H493" s="44"/>
      <c r="I493" s="45"/>
    </row>
    <row r="494" spans="1:9" ht="45" customHeight="1" x14ac:dyDescent="0.25">
      <c r="A494" s="41"/>
      <c r="B494" s="62"/>
      <c r="C494" s="43"/>
      <c r="D494" s="43"/>
      <c r="E494" s="43"/>
      <c r="F494" s="44"/>
      <c r="G494" s="44"/>
      <c r="H494" s="44"/>
      <c r="I494" s="45"/>
    </row>
    <row r="495" spans="1:9" ht="45" customHeight="1" x14ac:dyDescent="0.25">
      <c r="A495" s="41"/>
      <c r="B495" s="62"/>
      <c r="C495" s="43"/>
      <c r="D495" s="43"/>
      <c r="E495" s="43"/>
      <c r="F495" s="44"/>
      <c r="G495" s="44"/>
      <c r="H495" s="44"/>
      <c r="I495" s="45"/>
    </row>
    <row r="496" spans="1:9" ht="45" customHeight="1" x14ac:dyDescent="0.25">
      <c r="A496" s="41"/>
      <c r="B496" s="62"/>
      <c r="C496" s="43"/>
      <c r="D496" s="43"/>
      <c r="E496" s="43"/>
      <c r="F496" s="44"/>
      <c r="G496" s="44"/>
      <c r="H496" s="44"/>
      <c r="I496" s="45"/>
    </row>
    <row r="497" spans="1:9" ht="45" customHeight="1" x14ac:dyDescent="0.25">
      <c r="A497" s="41"/>
      <c r="B497" s="62"/>
      <c r="C497" s="43"/>
      <c r="D497" s="43"/>
      <c r="E497" s="43"/>
      <c r="F497" s="44"/>
      <c r="G497" s="44"/>
      <c r="H497" s="44"/>
      <c r="I497" s="45"/>
    </row>
    <row r="498" spans="1:9" ht="45" customHeight="1" x14ac:dyDescent="0.25">
      <c r="A498" s="41"/>
      <c r="B498" s="62"/>
      <c r="C498" s="43"/>
      <c r="D498" s="43"/>
      <c r="E498" s="43"/>
      <c r="F498" s="44"/>
      <c r="G498" s="44"/>
      <c r="H498" s="44"/>
      <c r="I498" s="45"/>
    </row>
    <row r="499" spans="1:9" ht="45" customHeight="1" x14ac:dyDescent="0.25">
      <c r="A499" s="41"/>
      <c r="B499" s="62"/>
      <c r="C499" s="43"/>
      <c r="D499" s="43"/>
      <c r="E499" s="43"/>
      <c r="F499" s="44"/>
      <c r="G499" s="44"/>
      <c r="H499" s="44"/>
      <c r="I499" s="45"/>
    </row>
    <row r="500" spans="1:9" ht="45" customHeight="1" x14ac:dyDescent="0.25">
      <c r="A500" s="41"/>
      <c r="B500" s="62"/>
      <c r="C500" s="43"/>
      <c r="D500" s="43"/>
      <c r="E500" s="43"/>
      <c r="F500" s="44"/>
      <c r="G500" s="44"/>
      <c r="H500" s="44"/>
      <c r="I500" s="45"/>
    </row>
    <row r="501" spans="1:9" ht="45" customHeight="1" x14ac:dyDescent="0.25">
      <c r="A501" s="41"/>
      <c r="B501" s="62"/>
      <c r="C501" s="43"/>
      <c r="D501" s="43"/>
      <c r="E501" s="43"/>
      <c r="F501" s="44"/>
      <c r="G501" s="44"/>
      <c r="H501" s="44"/>
      <c r="I501" s="45"/>
    </row>
    <row r="502" spans="1:9" ht="45" customHeight="1" x14ac:dyDescent="0.25">
      <c r="A502" s="41"/>
      <c r="B502" s="62"/>
      <c r="C502" s="43"/>
      <c r="D502" s="43"/>
      <c r="E502" s="43"/>
      <c r="F502" s="44"/>
      <c r="G502" s="44"/>
      <c r="H502" s="44"/>
      <c r="I502" s="45"/>
    </row>
    <row r="503" spans="1:9" ht="45" customHeight="1" x14ac:dyDescent="0.25">
      <c r="A503" s="41"/>
      <c r="B503" s="62"/>
      <c r="C503" s="43"/>
      <c r="D503" s="43"/>
      <c r="E503" s="43"/>
      <c r="F503" s="44"/>
      <c r="G503" s="44"/>
      <c r="H503" s="44"/>
      <c r="I503" s="45"/>
    </row>
    <row r="504" spans="1:9" ht="45" customHeight="1" x14ac:dyDescent="0.25">
      <c r="A504" s="41"/>
      <c r="B504" s="62"/>
      <c r="C504" s="43"/>
      <c r="D504" s="43"/>
      <c r="E504" s="43"/>
      <c r="F504" s="44"/>
      <c r="G504" s="44"/>
      <c r="H504" s="44"/>
      <c r="I504" s="45"/>
    </row>
    <row r="505" spans="1:9" ht="45" customHeight="1" x14ac:dyDescent="0.25">
      <c r="A505" s="41"/>
      <c r="B505" s="62"/>
      <c r="C505" s="43"/>
      <c r="D505" s="43"/>
      <c r="E505" s="43"/>
      <c r="F505" s="44"/>
      <c r="G505" s="44"/>
      <c r="H505" s="44"/>
      <c r="I505" s="45"/>
    </row>
    <row r="506" spans="1:9" ht="45" customHeight="1" x14ac:dyDescent="0.25">
      <c r="A506" s="41"/>
      <c r="B506" s="62"/>
      <c r="C506" s="43"/>
      <c r="D506" s="43"/>
      <c r="E506" s="43"/>
      <c r="F506" s="44"/>
      <c r="G506" s="44"/>
      <c r="H506" s="44"/>
      <c r="I506" s="45"/>
    </row>
    <row r="507" spans="1:9" ht="45" customHeight="1" x14ac:dyDescent="0.25">
      <c r="A507" s="41"/>
      <c r="B507" s="62"/>
      <c r="C507" s="43"/>
      <c r="D507" s="43"/>
      <c r="E507" s="43"/>
      <c r="F507" s="44"/>
      <c r="G507" s="44"/>
      <c r="H507" s="44"/>
      <c r="I507" s="45"/>
    </row>
    <row r="508" spans="1:9" ht="45" customHeight="1" x14ac:dyDescent="0.25">
      <c r="A508" s="41"/>
      <c r="B508" s="62"/>
      <c r="C508" s="43"/>
      <c r="D508" s="43"/>
      <c r="E508" s="43"/>
      <c r="F508" s="44"/>
      <c r="G508" s="44"/>
      <c r="H508" s="44"/>
      <c r="I508" s="45"/>
    </row>
    <row r="509" spans="1:9" ht="45" customHeight="1" x14ac:dyDescent="0.25">
      <c r="A509" s="41"/>
      <c r="B509" s="62"/>
      <c r="C509" s="43"/>
      <c r="D509" s="43"/>
      <c r="E509" s="43"/>
      <c r="F509" s="44"/>
      <c r="G509" s="44"/>
      <c r="H509" s="44"/>
      <c r="I509" s="45"/>
    </row>
    <row r="510" spans="1:9" ht="45" customHeight="1" x14ac:dyDescent="0.25">
      <c r="A510" s="41"/>
      <c r="B510" s="62"/>
      <c r="C510" s="43"/>
      <c r="D510" s="43"/>
      <c r="E510" s="43"/>
      <c r="F510" s="44"/>
      <c r="G510" s="44"/>
      <c r="H510" s="44"/>
      <c r="I510" s="45"/>
    </row>
    <row r="511" spans="1:9" ht="45" customHeight="1" x14ac:dyDescent="0.25">
      <c r="A511" s="41"/>
      <c r="B511" s="62"/>
      <c r="C511" s="43"/>
      <c r="D511" s="43"/>
      <c r="E511" s="43"/>
      <c r="F511" s="44"/>
      <c r="G511" s="44"/>
      <c r="H511" s="44"/>
      <c r="I511" s="45"/>
    </row>
    <row r="512" spans="1:9" ht="45" customHeight="1" x14ac:dyDescent="0.25">
      <c r="A512" s="41"/>
      <c r="B512" s="62"/>
      <c r="C512" s="43"/>
      <c r="D512" s="43"/>
      <c r="E512" s="43"/>
      <c r="F512" s="44"/>
      <c r="G512" s="44"/>
      <c r="H512" s="44"/>
      <c r="I512" s="45"/>
    </row>
    <row r="513" spans="1:9" ht="45" customHeight="1" x14ac:dyDescent="0.25">
      <c r="A513" s="41"/>
      <c r="B513" s="62"/>
      <c r="C513" s="43"/>
      <c r="D513" s="43"/>
      <c r="E513" s="43"/>
      <c r="F513" s="44"/>
      <c r="G513" s="44"/>
      <c r="H513" s="44"/>
      <c r="I513" s="45"/>
    </row>
    <row r="514" spans="1:9" ht="45" customHeight="1" x14ac:dyDescent="0.25">
      <c r="A514" s="41"/>
      <c r="B514" s="62"/>
      <c r="C514" s="43"/>
      <c r="D514" s="43"/>
      <c r="E514" s="43"/>
      <c r="F514" s="44"/>
      <c r="G514" s="44"/>
      <c r="H514" s="44"/>
      <c r="I514" s="45"/>
    </row>
    <row r="515" spans="1:9" ht="45" customHeight="1" x14ac:dyDescent="0.25">
      <c r="A515" s="41"/>
      <c r="B515" s="62"/>
      <c r="C515" s="43"/>
      <c r="D515" s="43"/>
      <c r="E515" s="43"/>
      <c r="F515" s="44"/>
      <c r="G515" s="44"/>
      <c r="H515" s="44"/>
      <c r="I515" s="45"/>
    </row>
    <row r="516" spans="1:9" ht="45" customHeight="1" x14ac:dyDescent="0.25">
      <c r="A516" s="41"/>
      <c r="B516" s="62"/>
      <c r="C516" s="43"/>
      <c r="D516" s="43"/>
      <c r="E516" s="43"/>
      <c r="F516" s="44"/>
      <c r="G516" s="44"/>
      <c r="H516" s="44"/>
      <c r="I516" s="45"/>
    </row>
    <row r="517" spans="1:9" ht="45" customHeight="1" x14ac:dyDescent="0.25">
      <c r="A517" s="41"/>
      <c r="B517" s="62"/>
      <c r="C517" s="43"/>
      <c r="D517" s="43"/>
      <c r="E517" s="43"/>
      <c r="F517" s="44"/>
      <c r="G517" s="44"/>
      <c r="H517" s="44"/>
      <c r="I517" s="45"/>
    </row>
    <row r="518" spans="1:9" ht="45" customHeight="1" x14ac:dyDescent="0.25">
      <c r="A518" s="41"/>
      <c r="B518" s="62"/>
      <c r="C518" s="43"/>
      <c r="D518" s="43"/>
      <c r="E518" s="43"/>
      <c r="F518" s="44"/>
      <c r="G518" s="44"/>
      <c r="H518" s="44"/>
      <c r="I518" s="45"/>
    </row>
    <row r="519" spans="1:9" ht="45" customHeight="1" x14ac:dyDescent="0.25">
      <c r="A519" s="41"/>
      <c r="B519" s="62"/>
      <c r="C519" s="43"/>
      <c r="D519" s="43"/>
      <c r="E519" s="43"/>
      <c r="F519" s="44"/>
      <c r="G519" s="44"/>
      <c r="H519" s="44"/>
      <c r="I519" s="45"/>
    </row>
    <row r="520" spans="1:9" ht="45" customHeight="1" x14ac:dyDescent="0.25">
      <c r="A520" s="41"/>
      <c r="B520" s="62"/>
      <c r="C520" s="43"/>
      <c r="D520" s="43"/>
      <c r="E520" s="43"/>
      <c r="F520" s="44"/>
      <c r="G520" s="44"/>
      <c r="H520" s="44"/>
      <c r="I520" s="45"/>
    </row>
    <row r="521" spans="1:9" ht="45" customHeight="1" x14ac:dyDescent="0.25">
      <c r="A521" s="41"/>
      <c r="B521" s="62"/>
      <c r="C521" s="43"/>
      <c r="D521" s="43"/>
      <c r="E521" s="43"/>
      <c r="F521" s="44"/>
      <c r="G521" s="44"/>
      <c r="H521" s="44"/>
      <c r="I521" s="45"/>
    </row>
    <row r="522" spans="1:9" ht="45" customHeight="1" x14ac:dyDescent="0.25">
      <c r="A522" s="41"/>
      <c r="B522" s="62"/>
      <c r="C522" s="43"/>
      <c r="D522" s="43"/>
      <c r="E522" s="43"/>
      <c r="F522" s="44"/>
      <c r="G522" s="44"/>
      <c r="H522" s="44"/>
      <c r="I522" s="45"/>
    </row>
    <row r="523" spans="1:9" ht="45" customHeight="1" x14ac:dyDescent="0.25">
      <c r="A523" s="41"/>
      <c r="B523" s="62"/>
      <c r="C523" s="43"/>
      <c r="D523" s="43"/>
      <c r="E523" s="43"/>
      <c r="F523" s="44"/>
      <c r="G523" s="44"/>
      <c r="H523" s="44"/>
      <c r="I523" s="45"/>
    </row>
    <row r="524" spans="1:9" ht="45" customHeight="1" x14ac:dyDescent="0.25">
      <c r="A524" s="41"/>
      <c r="B524" s="62"/>
      <c r="C524" s="43"/>
      <c r="D524" s="43"/>
      <c r="E524" s="43"/>
      <c r="F524" s="44"/>
      <c r="G524" s="44"/>
      <c r="H524" s="44"/>
      <c r="I524" s="45"/>
    </row>
    <row r="525" spans="1:9" ht="45" customHeight="1" x14ac:dyDescent="0.25">
      <c r="A525" s="41"/>
      <c r="B525" s="62"/>
      <c r="C525" s="43"/>
      <c r="D525" s="43"/>
      <c r="E525" s="43"/>
      <c r="F525" s="44"/>
      <c r="G525" s="44"/>
      <c r="H525" s="44"/>
      <c r="I525" s="45"/>
    </row>
    <row r="526" spans="1:9" ht="45" customHeight="1" x14ac:dyDescent="0.25">
      <c r="A526" s="41"/>
      <c r="B526" s="62"/>
      <c r="C526" s="43"/>
      <c r="D526" s="43"/>
      <c r="E526" s="43"/>
      <c r="F526" s="44"/>
      <c r="G526" s="44"/>
      <c r="H526" s="44"/>
      <c r="I526" s="45"/>
    </row>
    <row r="527" spans="1:9" ht="45" customHeight="1" x14ac:dyDescent="0.25">
      <c r="A527" s="41"/>
      <c r="B527" s="62"/>
      <c r="C527" s="43"/>
      <c r="D527" s="43"/>
      <c r="E527" s="43"/>
      <c r="F527" s="44"/>
      <c r="G527" s="44"/>
      <c r="H527" s="44"/>
      <c r="I527" s="45"/>
    </row>
    <row r="528" spans="1:9" ht="45" customHeight="1" x14ac:dyDescent="0.25">
      <c r="A528" s="41"/>
      <c r="B528" s="62"/>
      <c r="C528" s="43"/>
      <c r="D528" s="43"/>
      <c r="E528" s="43"/>
      <c r="F528" s="44"/>
      <c r="G528" s="44"/>
      <c r="H528" s="44"/>
      <c r="I528" s="45"/>
    </row>
    <row r="529" spans="1:9" ht="45" customHeight="1" x14ac:dyDescent="0.25">
      <c r="A529" s="41"/>
      <c r="B529" s="62"/>
      <c r="C529" s="43"/>
      <c r="D529" s="43"/>
      <c r="E529" s="43"/>
      <c r="F529" s="44"/>
      <c r="G529" s="44"/>
      <c r="H529" s="44"/>
      <c r="I529" s="45"/>
    </row>
    <row r="530" spans="1:9" ht="45" customHeight="1" x14ac:dyDescent="0.25">
      <c r="A530" s="41"/>
      <c r="B530" s="62"/>
      <c r="C530" s="43"/>
      <c r="D530" s="43"/>
      <c r="E530" s="43"/>
      <c r="F530" s="44"/>
      <c r="G530" s="44"/>
      <c r="H530" s="44"/>
      <c r="I530" s="45"/>
    </row>
    <row r="531" spans="1:9" ht="45" customHeight="1" x14ac:dyDescent="0.25">
      <c r="A531" s="41"/>
      <c r="B531" s="62"/>
      <c r="C531" s="43"/>
      <c r="D531" s="43"/>
      <c r="E531" s="43"/>
      <c r="F531" s="44"/>
      <c r="G531" s="44"/>
      <c r="H531" s="44"/>
      <c r="I531" s="45"/>
    </row>
    <row r="532" spans="1:9" ht="45" customHeight="1" x14ac:dyDescent="0.25">
      <c r="A532" s="41"/>
      <c r="B532" s="62"/>
      <c r="C532" s="43"/>
      <c r="D532" s="43"/>
      <c r="E532" s="43"/>
      <c r="F532" s="44"/>
      <c r="G532" s="44"/>
      <c r="H532" s="44"/>
      <c r="I532" s="45"/>
    </row>
    <row r="533" spans="1:9" ht="45" customHeight="1" x14ac:dyDescent="0.25">
      <c r="A533" s="41"/>
      <c r="B533" s="62"/>
      <c r="C533" s="43"/>
      <c r="D533" s="43"/>
      <c r="E533" s="43"/>
      <c r="F533" s="44"/>
      <c r="G533" s="44"/>
      <c r="H533" s="44"/>
      <c r="I533" s="45"/>
    </row>
    <row r="534" spans="1:9" ht="45" customHeight="1" x14ac:dyDescent="0.25">
      <c r="A534" s="41"/>
      <c r="B534" s="62"/>
      <c r="C534" s="43"/>
      <c r="D534" s="43"/>
      <c r="E534" s="43"/>
      <c r="F534" s="44"/>
      <c r="G534" s="44"/>
      <c r="H534" s="44"/>
      <c r="I534" s="45"/>
    </row>
    <row r="535" spans="1:9" ht="45" customHeight="1" x14ac:dyDescent="0.25">
      <c r="A535" s="41"/>
      <c r="B535" s="62"/>
      <c r="C535" s="43"/>
      <c r="D535" s="43"/>
      <c r="E535" s="43"/>
      <c r="F535" s="44"/>
      <c r="G535" s="44"/>
      <c r="H535" s="44"/>
      <c r="I535" s="45"/>
    </row>
    <row r="536" spans="1:9" ht="45" customHeight="1" x14ac:dyDescent="0.25">
      <c r="A536" s="41"/>
      <c r="B536" s="62"/>
      <c r="C536" s="43"/>
      <c r="D536" s="43"/>
      <c r="E536" s="43"/>
      <c r="F536" s="44"/>
      <c r="G536" s="44"/>
      <c r="H536" s="44"/>
      <c r="I536" s="45"/>
    </row>
    <row r="537" spans="1:9" ht="45" customHeight="1" x14ac:dyDescent="0.25">
      <c r="A537" s="41"/>
      <c r="B537" s="62"/>
      <c r="C537" s="43"/>
      <c r="D537" s="43"/>
      <c r="E537" s="43"/>
      <c r="F537" s="44"/>
      <c r="G537" s="44"/>
      <c r="H537" s="44"/>
      <c r="I537" s="45"/>
    </row>
    <row r="538" spans="1:9" ht="45" customHeight="1" x14ac:dyDescent="0.25">
      <c r="A538" s="41"/>
      <c r="B538" s="62"/>
      <c r="C538" s="43"/>
      <c r="D538" s="43"/>
      <c r="E538" s="43"/>
      <c r="F538" s="44"/>
      <c r="G538" s="44"/>
      <c r="H538" s="44"/>
      <c r="I538" s="45"/>
    </row>
    <row r="539" spans="1:9" ht="45" customHeight="1" x14ac:dyDescent="0.25">
      <c r="A539" s="41"/>
      <c r="B539" s="62"/>
      <c r="C539" s="43"/>
      <c r="D539" s="43"/>
      <c r="E539" s="43"/>
      <c r="F539" s="44"/>
      <c r="G539" s="44"/>
      <c r="H539" s="44"/>
      <c r="I539" s="45"/>
    </row>
    <row r="540" spans="1:9" ht="45" customHeight="1" x14ac:dyDescent="0.25">
      <c r="A540" s="41"/>
      <c r="B540" s="62"/>
      <c r="C540" s="43"/>
      <c r="D540" s="43"/>
      <c r="E540" s="43"/>
      <c r="F540" s="44"/>
      <c r="G540" s="44"/>
      <c r="H540" s="44"/>
      <c r="I540" s="45"/>
    </row>
    <row r="541" spans="1:9" ht="45" customHeight="1" x14ac:dyDescent="0.25">
      <c r="A541" s="41"/>
      <c r="B541" s="62"/>
      <c r="C541" s="43"/>
      <c r="D541" s="43"/>
      <c r="E541" s="43"/>
      <c r="F541" s="44"/>
      <c r="G541" s="44"/>
      <c r="H541" s="44"/>
      <c r="I541" s="45"/>
    </row>
    <row r="542" spans="1:9" ht="45" customHeight="1" x14ac:dyDescent="0.25">
      <c r="A542" s="41"/>
      <c r="B542" s="62"/>
      <c r="C542" s="43"/>
      <c r="D542" s="43"/>
      <c r="E542" s="43"/>
      <c r="F542" s="44"/>
      <c r="G542" s="44"/>
      <c r="H542" s="44"/>
      <c r="I542" s="45"/>
    </row>
    <row r="543" spans="1:9" ht="45" customHeight="1" x14ac:dyDescent="0.25">
      <c r="A543" s="41"/>
      <c r="B543" s="62"/>
      <c r="C543" s="43"/>
      <c r="D543" s="43"/>
      <c r="E543" s="43"/>
      <c r="F543" s="44"/>
      <c r="G543" s="44"/>
      <c r="H543" s="44"/>
      <c r="I543" s="45"/>
    </row>
    <row r="544" spans="1:9" ht="45" customHeight="1" x14ac:dyDescent="0.25">
      <c r="A544" s="41"/>
      <c r="B544" s="62"/>
      <c r="C544" s="43"/>
      <c r="D544" s="43"/>
      <c r="E544" s="43"/>
      <c r="F544" s="44"/>
      <c r="G544" s="44"/>
      <c r="H544" s="44"/>
      <c r="I544" s="45"/>
    </row>
    <row r="545" spans="1:9" ht="45" customHeight="1" x14ac:dyDescent="0.25">
      <c r="A545" s="41"/>
      <c r="B545" s="62"/>
      <c r="C545" s="43"/>
      <c r="D545" s="43"/>
      <c r="E545" s="43"/>
      <c r="F545" s="44"/>
      <c r="G545" s="44"/>
      <c r="H545" s="44"/>
      <c r="I545" s="45"/>
    </row>
    <row r="546" spans="1:9" ht="45" customHeight="1" x14ac:dyDescent="0.25">
      <c r="A546" s="41"/>
      <c r="B546" s="62"/>
      <c r="C546" s="43"/>
      <c r="D546" s="43"/>
      <c r="E546" s="43"/>
      <c r="F546" s="44"/>
      <c r="G546" s="44"/>
      <c r="H546" s="44"/>
      <c r="I546" s="45"/>
    </row>
    <row r="547" spans="1:9" ht="45" customHeight="1" x14ac:dyDescent="0.25">
      <c r="A547" s="41"/>
      <c r="B547" s="62"/>
      <c r="C547" s="43"/>
      <c r="D547" s="43"/>
      <c r="E547" s="43"/>
      <c r="F547" s="44"/>
      <c r="G547" s="44"/>
      <c r="H547" s="44"/>
      <c r="I547" s="45"/>
    </row>
    <row r="548" spans="1:9" ht="45" customHeight="1" x14ac:dyDescent="0.25">
      <c r="A548" s="41"/>
      <c r="B548" s="62"/>
      <c r="C548" s="43"/>
      <c r="D548" s="43"/>
      <c r="E548" s="43"/>
      <c r="F548" s="44"/>
      <c r="G548" s="44"/>
      <c r="H548" s="44"/>
      <c r="I548" s="45"/>
    </row>
    <row r="549" spans="1:9" ht="45" customHeight="1" x14ac:dyDescent="0.25">
      <c r="A549" s="41"/>
      <c r="B549" s="62"/>
      <c r="C549" s="43"/>
      <c r="D549" s="43"/>
      <c r="E549" s="43"/>
      <c r="F549" s="44"/>
      <c r="G549" s="44"/>
      <c r="H549" s="44"/>
      <c r="I549" s="45"/>
    </row>
    <row r="550" spans="1:9" ht="45" customHeight="1" x14ac:dyDescent="0.25">
      <c r="A550" s="41"/>
      <c r="B550" s="62"/>
      <c r="C550" s="43"/>
      <c r="D550" s="43"/>
      <c r="E550" s="43"/>
      <c r="F550" s="44"/>
      <c r="G550" s="44"/>
      <c r="H550" s="44"/>
      <c r="I550" s="45"/>
    </row>
    <row r="551" spans="1:9" ht="45" customHeight="1" x14ac:dyDescent="0.25">
      <c r="A551" s="41"/>
      <c r="B551" s="62"/>
      <c r="C551" s="43"/>
      <c r="D551" s="43"/>
      <c r="E551" s="43"/>
      <c r="F551" s="44"/>
      <c r="G551" s="44"/>
      <c r="H551" s="44"/>
      <c r="I551" s="45"/>
    </row>
    <row r="552" spans="1:9" ht="45" customHeight="1" x14ac:dyDescent="0.25">
      <c r="A552" s="41"/>
      <c r="B552" s="62"/>
      <c r="C552" s="43"/>
      <c r="D552" s="43"/>
      <c r="E552" s="43"/>
      <c r="F552" s="44"/>
      <c r="G552" s="44"/>
      <c r="H552" s="44"/>
      <c r="I552" s="45"/>
    </row>
    <row r="553" spans="1:9" ht="45" customHeight="1" x14ac:dyDescent="0.25">
      <c r="A553" s="41"/>
      <c r="B553" s="62"/>
      <c r="C553" s="43"/>
      <c r="D553" s="43"/>
      <c r="E553" s="43"/>
      <c r="F553" s="44"/>
      <c r="G553" s="44"/>
      <c r="H553" s="44"/>
      <c r="I553" s="45"/>
    </row>
    <row r="554" spans="1:9" ht="45" customHeight="1" x14ac:dyDescent="0.25">
      <c r="A554" s="41"/>
      <c r="B554" s="62"/>
      <c r="C554" s="43"/>
      <c r="D554" s="43"/>
      <c r="E554" s="43"/>
      <c r="F554" s="44"/>
      <c r="G554" s="44"/>
      <c r="H554" s="44"/>
      <c r="I554" s="45"/>
    </row>
    <row r="555" spans="1:9" ht="45" customHeight="1" x14ac:dyDescent="0.25">
      <c r="A555" s="41"/>
      <c r="B555" s="62"/>
      <c r="C555" s="43"/>
      <c r="D555" s="43"/>
      <c r="E555" s="43"/>
      <c r="F555" s="44"/>
      <c r="G555" s="44"/>
      <c r="H555" s="44"/>
      <c r="I555" s="45"/>
    </row>
    <row r="556" spans="1:9" ht="45" customHeight="1" x14ac:dyDescent="0.25">
      <c r="A556" s="41"/>
      <c r="B556" s="62"/>
      <c r="C556" s="43"/>
      <c r="D556" s="43"/>
      <c r="E556" s="43"/>
      <c r="F556" s="44"/>
      <c r="G556" s="44"/>
      <c r="H556" s="44"/>
      <c r="I556" s="45"/>
    </row>
    <row r="557" spans="1:9" ht="45" customHeight="1" x14ac:dyDescent="0.25">
      <c r="A557" s="41"/>
      <c r="B557" s="62"/>
      <c r="C557" s="43"/>
      <c r="D557" s="43"/>
      <c r="E557" s="43"/>
      <c r="F557" s="44"/>
      <c r="G557" s="44"/>
      <c r="H557" s="44"/>
      <c r="I557" s="45"/>
    </row>
    <row r="558" spans="1:9" ht="45" customHeight="1" x14ac:dyDescent="0.25">
      <c r="A558" s="41"/>
      <c r="B558" s="62"/>
      <c r="C558" s="43"/>
      <c r="D558" s="43"/>
      <c r="E558" s="43"/>
      <c r="F558" s="44"/>
      <c r="G558" s="44"/>
      <c r="H558" s="44"/>
      <c r="I558" s="45"/>
    </row>
    <row r="559" spans="1:9" ht="45" customHeight="1" x14ac:dyDescent="0.25">
      <c r="A559" s="41"/>
      <c r="B559" s="62"/>
      <c r="C559" s="43"/>
      <c r="D559" s="43"/>
      <c r="E559" s="43"/>
      <c r="F559" s="44"/>
      <c r="G559" s="44"/>
      <c r="H559" s="44"/>
      <c r="I559" s="45"/>
    </row>
    <row r="560" spans="1:9" ht="45" customHeight="1" x14ac:dyDescent="0.25">
      <c r="A560" s="41"/>
      <c r="B560" s="62"/>
      <c r="C560" s="43"/>
      <c r="D560" s="43"/>
      <c r="E560" s="43"/>
      <c r="F560" s="44"/>
      <c r="G560" s="44"/>
      <c r="H560" s="44"/>
      <c r="I560" s="45"/>
    </row>
    <row r="561" spans="1:9" ht="45" customHeight="1" x14ac:dyDescent="0.25">
      <c r="A561" s="41"/>
      <c r="B561" s="62"/>
      <c r="C561" s="43"/>
      <c r="D561" s="43"/>
      <c r="E561" s="43"/>
      <c r="F561" s="44"/>
      <c r="G561" s="44"/>
      <c r="H561" s="44"/>
      <c r="I561" s="45"/>
    </row>
    <row r="562" spans="1:9" ht="45" customHeight="1" x14ac:dyDescent="0.25">
      <c r="A562" s="41"/>
      <c r="B562" s="62"/>
      <c r="C562" s="43"/>
      <c r="D562" s="43"/>
      <c r="E562" s="43"/>
      <c r="F562" s="44"/>
      <c r="G562" s="44"/>
      <c r="H562" s="44"/>
      <c r="I562" s="45"/>
    </row>
    <row r="563" spans="1:9" ht="45" customHeight="1" x14ac:dyDescent="0.25">
      <c r="A563" s="41"/>
      <c r="B563" s="62"/>
      <c r="C563" s="43"/>
      <c r="D563" s="43"/>
      <c r="E563" s="43"/>
      <c r="F563" s="44"/>
      <c r="G563" s="44"/>
      <c r="H563" s="44"/>
      <c r="I563" s="45"/>
    </row>
    <row r="564" spans="1:9" ht="45" customHeight="1" x14ac:dyDescent="0.25">
      <c r="A564" s="41"/>
      <c r="B564" s="62"/>
      <c r="C564" s="43"/>
      <c r="D564" s="43"/>
      <c r="E564" s="43"/>
      <c r="F564" s="44"/>
      <c r="G564" s="44"/>
      <c r="H564" s="44"/>
      <c r="I564" s="45"/>
    </row>
    <row r="565" spans="1:9" ht="45" customHeight="1" x14ac:dyDescent="0.25">
      <c r="A565" s="41"/>
      <c r="B565" s="62"/>
      <c r="C565" s="43"/>
      <c r="D565" s="43"/>
      <c r="E565" s="43"/>
      <c r="F565" s="44"/>
      <c r="G565" s="44"/>
      <c r="H565" s="44"/>
      <c r="I565" s="45"/>
    </row>
    <row r="566" spans="1:9" ht="45" customHeight="1" x14ac:dyDescent="0.25">
      <c r="A566" s="41"/>
      <c r="B566" s="62"/>
      <c r="C566" s="43"/>
      <c r="D566" s="43"/>
      <c r="E566" s="43"/>
      <c r="F566" s="44"/>
      <c r="G566" s="44"/>
      <c r="H566" s="44"/>
      <c r="I566" s="45"/>
    </row>
    <row r="567" spans="1:9" ht="45" customHeight="1" x14ac:dyDescent="0.25">
      <c r="A567" s="41"/>
      <c r="B567" s="62"/>
      <c r="C567" s="43"/>
      <c r="D567" s="43"/>
      <c r="E567" s="43"/>
      <c r="F567" s="44"/>
      <c r="G567" s="44"/>
      <c r="H567" s="44"/>
      <c r="I567" s="45"/>
    </row>
    <row r="568" spans="1:9" ht="45" customHeight="1" x14ac:dyDescent="0.25">
      <c r="A568" s="41"/>
      <c r="B568" s="62"/>
      <c r="C568" s="43"/>
      <c r="D568" s="43"/>
      <c r="E568" s="43"/>
      <c r="F568" s="44"/>
      <c r="G568" s="44"/>
      <c r="H568" s="44"/>
      <c r="I568" s="45"/>
    </row>
    <row r="569" spans="1:9" ht="45" customHeight="1" x14ac:dyDescent="0.25">
      <c r="A569" s="41"/>
      <c r="B569" s="62"/>
      <c r="C569" s="43"/>
      <c r="D569" s="43"/>
      <c r="E569" s="43"/>
      <c r="F569" s="44"/>
      <c r="G569" s="44"/>
      <c r="H569" s="44"/>
      <c r="I569" s="45"/>
    </row>
    <row r="570" spans="1:9" ht="45" customHeight="1" x14ac:dyDescent="0.25">
      <c r="A570" s="41"/>
      <c r="B570" s="62"/>
      <c r="C570" s="43"/>
      <c r="D570" s="43"/>
      <c r="E570" s="43"/>
      <c r="F570" s="44"/>
      <c r="G570" s="44"/>
      <c r="H570" s="44"/>
      <c r="I570" s="45"/>
    </row>
    <row r="571" spans="1:9" ht="45" customHeight="1" x14ac:dyDescent="0.25">
      <c r="A571" s="41"/>
      <c r="B571" s="62"/>
      <c r="C571" s="43"/>
      <c r="D571" s="43"/>
      <c r="E571" s="43"/>
      <c r="F571" s="44"/>
      <c r="G571" s="44"/>
      <c r="H571" s="44"/>
      <c r="I571" s="45"/>
    </row>
    <row r="572" spans="1:9" ht="45" customHeight="1" x14ac:dyDescent="0.25">
      <c r="A572" s="41"/>
      <c r="B572" s="62"/>
      <c r="C572" s="43"/>
      <c r="D572" s="43"/>
      <c r="E572" s="43"/>
      <c r="F572" s="44"/>
      <c r="G572" s="44"/>
      <c r="H572" s="44"/>
      <c r="I572" s="45"/>
    </row>
    <row r="573" spans="1:9" ht="45" customHeight="1" x14ac:dyDescent="0.25">
      <c r="A573" s="41"/>
      <c r="B573" s="62"/>
      <c r="C573" s="43"/>
      <c r="D573" s="43"/>
      <c r="E573" s="43"/>
      <c r="F573" s="44"/>
      <c r="G573" s="44"/>
      <c r="H573" s="44"/>
      <c r="I573" s="45"/>
    </row>
    <row r="574" spans="1:9" ht="45" customHeight="1" x14ac:dyDescent="0.25">
      <c r="A574" s="41"/>
      <c r="B574" s="62"/>
      <c r="C574" s="43"/>
      <c r="D574" s="43"/>
      <c r="E574" s="43"/>
      <c r="F574" s="44"/>
      <c r="G574" s="44"/>
      <c r="H574" s="44"/>
      <c r="I574" s="45"/>
    </row>
    <row r="575" spans="1:9" ht="45" customHeight="1" x14ac:dyDescent="0.25">
      <c r="A575" s="41"/>
      <c r="B575" s="62"/>
      <c r="C575" s="43"/>
      <c r="D575" s="43"/>
      <c r="E575" s="43"/>
      <c r="F575" s="44"/>
      <c r="G575" s="44"/>
      <c r="H575" s="44"/>
      <c r="I575" s="45"/>
    </row>
    <row r="576" spans="1:9" ht="45" customHeight="1" x14ac:dyDescent="0.25">
      <c r="A576" s="41"/>
      <c r="B576" s="62"/>
      <c r="C576" s="43"/>
      <c r="D576" s="43"/>
      <c r="E576" s="43"/>
      <c r="F576" s="44"/>
      <c r="G576" s="44"/>
      <c r="H576" s="44"/>
      <c r="I576" s="45"/>
    </row>
    <row r="577" spans="1:9" ht="45" customHeight="1" x14ac:dyDescent="0.25">
      <c r="A577" s="41"/>
      <c r="B577" s="62"/>
      <c r="C577" s="43"/>
      <c r="D577" s="43"/>
      <c r="E577" s="43"/>
      <c r="F577" s="44"/>
      <c r="G577" s="44"/>
      <c r="H577" s="44"/>
      <c r="I577" s="45"/>
    </row>
    <row r="578" spans="1:9" ht="45" customHeight="1" x14ac:dyDescent="0.25">
      <c r="A578" s="41"/>
      <c r="B578" s="62"/>
      <c r="C578" s="43"/>
      <c r="D578" s="43"/>
      <c r="E578" s="43"/>
      <c r="F578" s="44"/>
      <c r="G578" s="44"/>
      <c r="H578" s="44"/>
      <c r="I578" s="45"/>
    </row>
    <row r="579" spans="1:9" ht="45" customHeight="1" x14ac:dyDescent="0.25">
      <c r="A579" s="41"/>
      <c r="B579" s="62"/>
      <c r="C579" s="43"/>
      <c r="D579" s="43"/>
      <c r="E579" s="43"/>
      <c r="F579" s="44"/>
      <c r="G579" s="44"/>
      <c r="H579" s="44"/>
      <c r="I579" s="45"/>
    </row>
    <row r="580" spans="1:9" ht="45" customHeight="1" x14ac:dyDescent="0.25">
      <c r="A580" s="41"/>
      <c r="B580" s="62"/>
      <c r="C580" s="43"/>
      <c r="D580" s="43"/>
      <c r="E580" s="43"/>
      <c r="F580" s="44"/>
      <c r="G580" s="44"/>
      <c r="H580" s="44"/>
      <c r="I580" s="45"/>
    </row>
    <row r="581" spans="1:9" ht="45" customHeight="1" x14ac:dyDescent="0.25">
      <c r="A581" s="41"/>
      <c r="B581" s="62"/>
      <c r="C581" s="43"/>
      <c r="D581" s="43"/>
      <c r="E581" s="43"/>
      <c r="F581" s="44"/>
      <c r="G581" s="44"/>
      <c r="H581" s="44"/>
      <c r="I581" s="45"/>
    </row>
    <row r="582" spans="1:9" ht="45" customHeight="1" x14ac:dyDescent="0.25">
      <c r="A582" s="41"/>
      <c r="B582" s="62"/>
      <c r="C582" s="43"/>
      <c r="D582" s="43"/>
      <c r="E582" s="43"/>
      <c r="F582" s="44"/>
      <c r="G582" s="44"/>
      <c r="H582" s="44"/>
      <c r="I582" s="45"/>
    </row>
    <row r="583" spans="1:9" ht="45" customHeight="1" x14ac:dyDescent="0.25">
      <c r="A583" s="41"/>
      <c r="B583" s="62"/>
      <c r="C583" s="43"/>
      <c r="D583" s="43"/>
      <c r="E583" s="43"/>
      <c r="F583" s="44"/>
      <c r="G583" s="44"/>
      <c r="H583" s="44"/>
      <c r="I583" s="45"/>
    </row>
    <row r="584" spans="1:9" ht="45" customHeight="1" x14ac:dyDescent="0.25">
      <c r="A584" s="41"/>
      <c r="B584" s="62"/>
      <c r="C584" s="43"/>
      <c r="D584" s="43"/>
      <c r="E584" s="43"/>
      <c r="F584" s="44"/>
      <c r="G584" s="44"/>
      <c r="H584" s="44"/>
      <c r="I584" s="45"/>
    </row>
    <row r="585" spans="1:9" ht="45" customHeight="1" x14ac:dyDescent="0.25">
      <c r="A585" s="41"/>
      <c r="B585" s="62"/>
      <c r="C585" s="43"/>
      <c r="D585" s="43"/>
      <c r="E585" s="43"/>
      <c r="F585" s="44"/>
      <c r="G585" s="44"/>
      <c r="H585" s="44"/>
      <c r="I585" s="45"/>
    </row>
    <row r="586" spans="1:9" ht="45" customHeight="1" x14ac:dyDescent="0.25">
      <c r="A586" s="41"/>
      <c r="B586" s="62"/>
      <c r="C586" s="43"/>
      <c r="D586" s="43"/>
      <c r="E586" s="43"/>
      <c r="F586" s="44"/>
      <c r="G586" s="44"/>
      <c r="H586" s="44"/>
      <c r="I586" s="45"/>
    </row>
    <row r="587" spans="1:9" ht="45" customHeight="1" x14ac:dyDescent="0.25">
      <c r="A587" s="41"/>
      <c r="B587" s="62"/>
      <c r="C587" s="43"/>
      <c r="D587" s="43"/>
      <c r="E587" s="43"/>
      <c r="F587" s="44"/>
      <c r="G587" s="44"/>
      <c r="H587" s="44"/>
      <c r="I587" s="45"/>
    </row>
    <row r="588" spans="1:9" ht="45" customHeight="1" x14ac:dyDescent="0.25">
      <c r="A588" s="41"/>
      <c r="B588" s="62"/>
      <c r="C588" s="43"/>
      <c r="D588" s="43"/>
      <c r="E588" s="43"/>
      <c r="F588" s="44"/>
      <c r="G588" s="44"/>
      <c r="H588" s="44"/>
      <c r="I588" s="45"/>
    </row>
    <row r="589" spans="1:9" ht="45" customHeight="1" x14ac:dyDescent="0.25">
      <c r="A589" s="41"/>
      <c r="B589" s="62"/>
      <c r="C589" s="43"/>
      <c r="D589" s="43"/>
      <c r="E589" s="43"/>
      <c r="F589" s="44"/>
      <c r="G589" s="44"/>
      <c r="H589" s="44"/>
      <c r="I589" s="45"/>
    </row>
    <row r="590" spans="1:9" ht="45" customHeight="1" x14ac:dyDescent="0.25">
      <c r="A590" s="41"/>
      <c r="B590" s="62"/>
      <c r="C590" s="43"/>
      <c r="D590" s="43"/>
      <c r="E590" s="43"/>
      <c r="F590" s="44"/>
      <c r="G590" s="44"/>
      <c r="H590" s="44"/>
      <c r="I590" s="45"/>
    </row>
    <row r="591" spans="1:9" ht="45" customHeight="1" x14ac:dyDescent="0.25">
      <c r="A591" s="41"/>
      <c r="B591" s="62"/>
      <c r="C591" s="43"/>
      <c r="D591" s="43"/>
      <c r="E591" s="43"/>
      <c r="F591" s="44"/>
      <c r="G591" s="44"/>
      <c r="H591" s="44"/>
      <c r="I591" s="45"/>
    </row>
    <row r="592" spans="1:9" ht="45" customHeight="1" x14ac:dyDescent="0.25">
      <c r="A592" s="41"/>
      <c r="B592" s="62"/>
      <c r="C592" s="43"/>
      <c r="D592" s="43"/>
      <c r="E592" s="43"/>
      <c r="F592" s="44"/>
      <c r="G592" s="44"/>
      <c r="H592" s="44"/>
      <c r="I592" s="45"/>
    </row>
    <row r="593" spans="1:9" ht="45" customHeight="1" x14ac:dyDescent="0.25">
      <c r="A593" s="41"/>
      <c r="B593" s="62"/>
      <c r="C593" s="43"/>
      <c r="D593" s="43"/>
      <c r="E593" s="43"/>
      <c r="F593" s="44"/>
      <c r="G593" s="44"/>
      <c r="H593" s="44"/>
      <c r="I593" s="45"/>
    </row>
    <row r="594" spans="1:9" ht="45" customHeight="1" x14ac:dyDescent="0.25">
      <c r="A594" s="41"/>
      <c r="B594" s="62"/>
      <c r="C594" s="43"/>
      <c r="D594" s="43"/>
      <c r="E594" s="43"/>
      <c r="F594" s="44"/>
      <c r="G594" s="44"/>
      <c r="H594" s="44"/>
      <c r="I594" s="45"/>
    </row>
    <row r="595" spans="1:9" ht="45" customHeight="1" x14ac:dyDescent="0.25">
      <c r="A595" s="41"/>
      <c r="B595" s="62"/>
      <c r="C595" s="43"/>
      <c r="D595" s="43"/>
      <c r="E595" s="43"/>
      <c r="F595" s="44"/>
      <c r="G595" s="44"/>
      <c r="H595" s="44"/>
      <c r="I595" s="45"/>
    </row>
    <row r="596" spans="1:9" ht="45" customHeight="1" x14ac:dyDescent="0.25">
      <c r="A596" s="41"/>
      <c r="B596" s="62"/>
      <c r="C596" s="43"/>
      <c r="D596" s="43"/>
      <c r="E596" s="43"/>
      <c r="F596" s="44"/>
      <c r="G596" s="44"/>
      <c r="H596" s="44"/>
      <c r="I596" s="45"/>
    </row>
    <row r="597" spans="1:9" ht="45" customHeight="1" x14ac:dyDescent="0.25">
      <c r="A597" s="41"/>
      <c r="B597" s="62"/>
      <c r="C597" s="43"/>
      <c r="D597" s="43"/>
      <c r="E597" s="43"/>
      <c r="F597" s="44"/>
      <c r="G597" s="44"/>
      <c r="H597" s="44"/>
      <c r="I597" s="45"/>
    </row>
    <row r="598" spans="1:9" ht="45" customHeight="1" x14ac:dyDescent="0.25">
      <c r="A598" s="41"/>
      <c r="B598" s="62"/>
      <c r="C598" s="43"/>
      <c r="D598" s="43"/>
      <c r="E598" s="43"/>
      <c r="F598" s="44"/>
      <c r="G598" s="44"/>
      <c r="H598" s="44"/>
      <c r="I598" s="45"/>
    </row>
    <row r="599" spans="1:9" ht="45" customHeight="1" x14ac:dyDescent="0.25">
      <c r="A599" s="41"/>
      <c r="B599" s="62"/>
      <c r="C599" s="43"/>
      <c r="D599" s="43"/>
      <c r="E599" s="43"/>
      <c r="F599" s="44"/>
      <c r="G599" s="44"/>
      <c r="H599" s="44"/>
      <c r="I599" s="45"/>
    </row>
    <row r="600" spans="1:9" ht="45" customHeight="1" x14ac:dyDescent="0.25">
      <c r="A600" s="41"/>
      <c r="B600" s="62"/>
      <c r="C600" s="43"/>
      <c r="D600" s="43"/>
      <c r="E600" s="43"/>
      <c r="F600" s="44"/>
      <c r="G600" s="44"/>
      <c r="H600" s="44"/>
      <c r="I600" s="45"/>
    </row>
    <row r="601" spans="1:9" ht="45" customHeight="1" x14ac:dyDescent="0.25">
      <c r="A601" s="41"/>
      <c r="B601" s="62"/>
      <c r="C601" s="43"/>
      <c r="D601" s="43"/>
      <c r="E601" s="43"/>
      <c r="F601" s="44"/>
      <c r="G601" s="44"/>
      <c r="H601" s="44"/>
      <c r="I601" s="45"/>
    </row>
    <row r="602" spans="1:9" ht="45" customHeight="1" x14ac:dyDescent="0.25">
      <c r="A602" s="41"/>
      <c r="B602" s="62"/>
      <c r="C602" s="43"/>
      <c r="D602" s="43"/>
      <c r="E602" s="43"/>
      <c r="F602" s="44"/>
      <c r="G602" s="44"/>
      <c r="H602" s="44"/>
      <c r="I602" s="45"/>
    </row>
    <row r="603" spans="1:9" ht="45" customHeight="1" x14ac:dyDescent="0.25">
      <c r="A603" s="41"/>
      <c r="B603" s="62"/>
      <c r="C603" s="43"/>
      <c r="D603" s="43"/>
      <c r="E603" s="43"/>
      <c r="F603" s="44"/>
      <c r="G603" s="44"/>
      <c r="H603" s="44"/>
      <c r="I603" s="45"/>
    </row>
    <row r="604" spans="1:9" ht="45" customHeight="1" x14ac:dyDescent="0.25">
      <c r="A604" s="41"/>
      <c r="B604" s="62"/>
      <c r="C604" s="43"/>
      <c r="D604" s="43"/>
      <c r="E604" s="43"/>
      <c r="F604" s="44"/>
      <c r="G604" s="44"/>
      <c r="H604" s="44"/>
      <c r="I604" s="45"/>
    </row>
    <row r="605" spans="1:9" ht="45" customHeight="1" x14ac:dyDescent="0.25">
      <c r="A605" s="41"/>
      <c r="B605" s="62"/>
      <c r="C605" s="43"/>
      <c r="D605" s="43"/>
      <c r="E605" s="43"/>
      <c r="F605" s="44"/>
      <c r="G605" s="44"/>
      <c r="H605" s="44"/>
      <c r="I605" s="45"/>
    </row>
    <row r="606" spans="1:9" ht="45" customHeight="1" x14ac:dyDescent="0.25">
      <c r="A606" s="41"/>
      <c r="B606" s="62"/>
      <c r="C606" s="43"/>
      <c r="D606" s="43"/>
      <c r="E606" s="43"/>
      <c r="F606" s="44"/>
      <c r="G606" s="44"/>
      <c r="H606" s="44"/>
      <c r="I606" s="45"/>
    </row>
    <row r="607" spans="1:9" ht="45" customHeight="1" x14ac:dyDescent="0.25">
      <c r="A607" s="41"/>
      <c r="B607" s="62"/>
      <c r="C607" s="43"/>
      <c r="D607" s="43"/>
      <c r="E607" s="43"/>
      <c r="F607" s="44"/>
      <c r="G607" s="44"/>
      <c r="H607" s="44"/>
      <c r="I607" s="45"/>
    </row>
    <row r="608" spans="1:9" ht="45" customHeight="1" x14ac:dyDescent="0.25">
      <c r="A608" s="41"/>
      <c r="B608" s="62"/>
      <c r="C608" s="43"/>
      <c r="D608" s="43"/>
      <c r="E608" s="43"/>
      <c r="F608" s="44"/>
      <c r="G608" s="44"/>
      <c r="H608" s="44"/>
      <c r="I608" s="45"/>
    </row>
    <row r="609" spans="1:9" ht="45" customHeight="1" x14ac:dyDescent="0.25">
      <c r="A609" s="41"/>
      <c r="B609" s="62"/>
      <c r="C609" s="43"/>
      <c r="D609" s="43"/>
      <c r="E609" s="43"/>
      <c r="F609" s="44"/>
      <c r="G609" s="44"/>
      <c r="H609" s="44"/>
      <c r="I609" s="45"/>
    </row>
    <row r="610" spans="1:9" ht="45" customHeight="1" x14ac:dyDescent="0.25">
      <c r="A610" s="41"/>
      <c r="B610" s="62"/>
      <c r="C610" s="43"/>
      <c r="D610" s="43"/>
      <c r="E610" s="43"/>
      <c r="F610" s="44"/>
      <c r="G610" s="44"/>
      <c r="H610" s="44"/>
      <c r="I610" s="45"/>
    </row>
    <row r="611" spans="1:9" ht="45" customHeight="1" x14ac:dyDescent="0.25">
      <c r="A611" s="41"/>
      <c r="B611" s="62"/>
      <c r="C611" s="43"/>
      <c r="D611" s="43"/>
      <c r="E611" s="43"/>
      <c r="F611" s="44"/>
      <c r="G611" s="44"/>
      <c r="H611" s="44"/>
      <c r="I611" s="45"/>
    </row>
    <row r="612" spans="1:9" ht="45" customHeight="1" x14ac:dyDescent="0.25">
      <c r="A612" s="41"/>
      <c r="B612" s="62"/>
      <c r="C612" s="43"/>
      <c r="D612" s="43"/>
      <c r="E612" s="43"/>
      <c r="F612" s="44"/>
      <c r="G612" s="44"/>
      <c r="H612" s="44"/>
      <c r="I612" s="45"/>
    </row>
    <row r="613" spans="1:9" ht="45" customHeight="1" x14ac:dyDescent="0.25">
      <c r="A613" s="41"/>
      <c r="B613" s="62"/>
      <c r="C613" s="43"/>
      <c r="D613" s="43"/>
      <c r="E613" s="43"/>
      <c r="F613" s="44"/>
      <c r="G613" s="44"/>
      <c r="H613" s="44"/>
      <c r="I613" s="45"/>
    </row>
    <row r="614" spans="1:9" ht="45" customHeight="1" x14ac:dyDescent="0.25">
      <c r="A614" s="41"/>
      <c r="B614" s="62"/>
      <c r="C614" s="43"/>
      <c r="D614" s="43"/>
      <c r="E614" s="43"/>
      <c r="F614" s="44"/>
      <c r="G614" s="44"/>
      <c r="H614" s="44"/>
      <c r="I614" s="45"/>
    </row>
    <row r="615" spans="1:9" ht="45" customHeight="1" x14ac:dyDescent="0.25">
      <c r="A615" s="41"/>
      <c r="B615" s="62"/>
      <c r="C615" s="43"/>
      <c r="D615" s="43"/>
      <c r="E615" s="43"/>
      <c r="F615" s="44"/>
      <c r="G615" s="44"/>
      <c r="H615" s="44"/>
      <c r="I615" s="45"/>
    </row>
    <row r="616" spans="1:9" ht="45" customHeight="1" x14ac:dyDescent="0.25">
      <c r="A616" s="41"/>
      <c r="B616" s="62"/>
      <c r="C616" s="43"/>
      <c r="D616" s="43"/>
      <c r="E616" s="43"/>
      <c r="F616" s="44"/>
      <c r="G616" s="44"/>
      <c r="H616" s="44"/>
      <c r="I616" s="45"/>
    </row>
    <row r="617" spans="1:9" ht="45" customHeight="1" x14ac:dyDescent="0.25">
      <c r="A617" s="41"/>
      <c r="B617" s="62"/>
      <c r="C617" s="43"/>
      <c r="D617" s="43"/>
      <c r="E617" s="43"/>
      <c r="F617" s="44"/>
      <c r="G617" s="44"/>
      <c r="H617" s="44"/>
      <c r="I617" s="45"/>
    </row>
    <row r="618" spans="1:9" ht="45" customHeight="1" x14ac:dyDescent="0.25">
      <c r="A618" s="41"/>
      <c r="B618" s="62"/>
      <c r="C618" s="43"/>
      <c r="D618" s="43"/>
      <c r="E618" s="43"/>
      <c r="F618" s="44"/>
      <c r="G618" s="44"/>
      <c r="H618" s="44"/>
      <c r="I618" s="45"/>
    </row>
    <row r="619" spans="1:9" ht="45" customHeight="1" x14ac:dyDescent="0.25">
      <c r="A619" s="41"/>
      <c r="B619" s="62"/>
      <c r="C619" s="43"/>
      <c r="D619" s="43"/>
      <c r="E619" s="43"/>
      <c r="F619" s="44"/>
      <c r="G619" s="44"/>
      <c r="H619" s="44"/>
      <c r="I619" s="45"/>
    </row>
    <row r="620" spans="1:9" ht="45" customHeight="1" x14ac:dyDescent="0.25">
      <c r="A620" s="41"/>
      <c r="B620" s="62"/>
      <c r="C620" s="43"/>
      <c r="D620" s="43"/>
      <c r="E620" s="43"/>
      <c r="F620" s="44"/>
      <c r="G620" s="44"/>
      <c r="H620" s="44"/>
      <c r="I620" s="45"/>
    </row>
    <row r="621" spans="1:9" ht="45" customHeight="1" x14ac:dyDescent="0.25">
      <c r="A621" s="41"/>
      <c r="B621" s="62"/>
      <c r="C621" s="43"/>
      <c r="D621" s="43"/>
      <c r="E621" s="43"/>
      <c r="F621" s="44"/>
      <c r="G621" s="44"/>
      <c r="H621" s="44"/>
      <c r="I621" s="45"/>
    </row>
    <row r="622" spans="1:9" ht="45" customHeight="1" x14ac:dyDescent="0.25">
      <c r="A622" s="41"/>
      <c r="B622" s="62"/>
      <c r="C622" s="43"/>
      <c r="D622" s="43"/>
      <c r="E622" s="43"/>
      <c r="F622" s="44"/>
      <c r="G622" s="44"/>
      <c r="H622" s="44"/>
      <c r="I622" s="45"/>
    </row>
    <row r="623" spans="1:9" ht="45" customHeight="1" x14ac:dyDescent="0.25">
      <c r="A623" s="41"/>
      <c r="B623" s="62"/>
      <c r="C623" s="43"/>
      <c r="D623" s="43"/>
      <c r="E623" s="43"/>
      <c r="F623" s="44"/>
      <c r="G623" s="44"/>
      <c r="H623" s="44"/>
      <c r="I623" s="45"/>
    </row>
    <row r="624" spans="1:9" ht="45" customHeight="1" x14ac:dyDescent="0.25">
      <c r="A624" s="41"/>
      <c r="B624" s="62"/>
      <c r="C624" s="43"/>
      <c r="D624" s="43"/>
      <c r="E624" s="43"/>
      <c r="F624" s="44"/>
      <c r="G624" s="44"/>
      <c r="H624" s="44"/>
      <c r="I624" s="45"/>
    </row>
    <row r="625" spans="1:9" ht="45" customHeight="1" x14ac:dyDescent="0.25">
      <c r="A625" s="41"/>
      <c r="B625" s="62"/>
      <c r="C625" s="43"/>
      <c r="D625" s="43"/>
      <c r="E625" s="43"/>
      <c r="F625" s="44"/>
      <c r="G625" s="44"/>
      <c r="H625" s="44"/>
      <c r="I625" s="45"/>
    </row>
    <row r="626" spans="1:9" ht="45" customHeight="1" x14ac:dyDescent="0.25">
      <c r="A626" s="41"/>
      <c r="B626" s="62"/>
      <c r="C626" s="43"/>
      <c r="D626" s="43"/>
      <c r="E626" s="43"/>
      <c r="F626" s="44"/>
      <c r="G626" s="44"/>
      <c r="H626" s="44"/>
      <c r="I626" s="45"/>
    </row>
    <row r="627" spans="1:9" ht="45" customHeight="1" x14ac:dyDescent="0.25">
      <c r="A627" s="41"/>
      <c r="B627" s="62"/>
      <c r="C627" s="43"/>
      <c r="D627" s="43"/>
      <c r="E627" s="43"/>
      <c r="F627" s="44"/>
      <c r="G627" s="44"/>
      <c r="H627" s="44"/>
      <c r="I627" s="45"/>
    </row>
    <row r="628" spans="1:9" ht="45" customHeight="1" x14ac:dyDescent="0.25">
      <c r="A628" s="41"/>
      <c r="B628" s="62"/>
      <c r="C628" s="43"/>
      <c r="D628" s="43"/>
      <c r="E628" s="43"/>
      <c r="F628" s="44"/>
      <c r="G628" s="44"/>
      <c r="H628" s="44"/>
      <c r="I628" s="45"/>
    </row>
    <row r="629" spans="1:9" ht="45" customHeight="1" x14ac:dyDescent="0.25">
      <c r="A629" s="41"/>
      <c r="B629" s="62"/>
      <c r="C629" s="43"/>
      <c r="D629" s="43"/>
      <c r="E629" s="43"/>
      <c r="F629" s="44"/>
      <c r="G629" s="44"/>
      <c r="H629" s="44"/>
      <c r="I629" s="45"/>
    </row>
    <row r="630" spans="1:9" ht="45" customHeight="1" x14ac:dyDescent="0.25">
      <c r="A630" s="41"/>
      <c r="B630" s="62"/>
      <c r="C630" s="43"/>
      <c r="D630" s="43"/>
      <c r="E630" s="43"/>
      <c r="F630" s="44"/>
      <c r="G630" s="44"/>
      <c r="H630" s="44"/>
      <c r="I630" s="45"/>
    </row>
    <row r="631" spans="1:9" ht="45" customHeight="1" x14ac:dyDescent="0.25">
      <c r="A631" s="41"/>
      <c r="B631" s="62"/>
      <c r="C631" s="43"/>
      <c r="D631" s="43"/>
      <c r="E631" s="43"/>
      <c r="F631" s="44"/>
      <c r="G631" s="44"/>
      <c r="H631" s="44"/>
      <c r="I631" s="45"/>
    </row>
    <row r="632" spans="1:9" ht="45" customHeight="1" x14ac:dyDescent="0.25">
      <c r="A632" s="41"/>
      <c r="B632" s="62"/>
      <c r="C632" s="43"/>
      <c r="D632" s="43"/>
      <c r="E632" s="43"/>
      <c r="F632" s="44"/>
      <c r="G632" s="44"/>
      <c r="H632" s="44"/>
      <c r="I632" s="45"/>
    </row>
    <row r="633" spans="1:9" ht="45" customHeight="1" x14ac:dyDescent="0.25">
      <c r="A633" s="41"/>
      <c r="B633" s="62"/>
      <c r="C633" s="43"/>
      <c r="D633" s="43"/>
      <c r="E633" s="43"/>
      <c r="F633" s="44"/>
      <c r="G633" s="44"/>
      <c r="H633" s="44"/>
      <c r="I633" s="45"/>
    </row>
    <row r="634" spans="1:9" ht="45" customHeight="1" x14ac:dyDescent="0.25">
      <c r="A634" s="41"/>
      <c r="B634" s="62"/>
      <c r="C634" s="43"/>
      <c r="D634" s="43"/>
      <c r="E634" s="43"/>
      <c r="F634" s="44"/>
      <c r="G634" s="44"/>
      <c r="H634" s="44"/>
      <c r="I634" s="45"/>
    </row>
    <row r="635" spans="1:9" ht="45" customHeight="1" x14ac:dyDescent="0.25">
      <c r="A635" s="41"/>
      <c r="B635" s="62"/>
      <c r="C635" s="43"/>
      <c r="D635" s="43"/>
      <c r="E635" s="43"/>
      <c r="F635" s="44"/>
      <c r="G635" s="44"/>
      <c r="H635" s="44"/>
      <c r="I635" s="45"/>
    </row>
    <row r="636" spans="1:9" ht="45" customHeight="1" x14ac:dyDescent="0.25">
      <c r="A636" s="41"/>
      <c r="B636" s="62"/>
      <c r="C636" s="43"/>
      <c r="D636" s="43"/>
      <c r="E636" s="43"/>
      <c r="F636" s="44"/>
      <c r="G636" s="44"/>
      <c r="H636" s="44"/>
      <c r="I636" s="45"/>
    </row>
    <row r="637" spans="1:9" ht="45" customHeight="1" x14ac:dyDescent="0.25">
      <c r="A637" s="41"/>
      <c r="B637" s="62"/>
      <c r="C637" s="43"/>
      <c r="D637" s="43"/>
      <c r="E637" s="43"/>
      <c r="F637" s="44"/>
      <c r="G637" s="44"/>
      <c r="H637" s="44"/>
      <c r="I637" s="45"/>
    </row>
    <row r="638" spans="1:9" ht="45" customHeight="1" x14ac:dyDescent="0.25">
      <c r="A638" s="41"/>
      <c r="B638" s="62"/>
      <c r="C638" s="43"/>
      <c r="D638" s="43"/>
      <c r="E638" s="43"/>
      <c r="F638" s="44"/>
      <c r="G638" s="44"/>
      <c r="H638" s="44"/>
      <c r="I638" s="45"/>
    </row>
    <row r="639" spans="1:9" ht="45" customHeight="1" x14ac:dyDescent="0.25">
      <c r="A639" s="41"/>
      <c r="B639" s="62"/>
      <c r="C639" s="43"/>
      <c r="D639" s="43"/>
      <c r="E639" s="43"/>
      <c r="F639" s="44"/>
      <c r="G639" s="44"/>
      <c r="H639" s="44"/>
      <c r="I639" s="45"/>
    </row>
    <row r="640" spans="1:9" ht="45" customHeight="1" x14ac:dyDescent="0.25">
      <c r="A640" s="41"/>
      <c r="B640" s="62"/>
      <c r="C640" s="43"/>
      <c r="D640" s="43"/>
      <c r="E640" s="43"/>
      <c r="F640" s="44"/>
      <c r="G640" s="44"/>
      <c r="H640" s="44"/>
      <c r="I640" s="45"/>
    </row>
    <row r="641" spans="1:9" ht="45" customHeight="1" x14ac:dyDescent="0.25">
      <c r="A641" s="41"/>
      <c r="B641" s="62"/>
      <c r="C641" s="43"/>
      <c r="D641" s="43"/>
      <c r="E641" s="43"/>
      <c r="F641" s="44"/>
      <c r="G641" s="44"/>
      <c r="H641" s="44"/>
      <c r="I641" s="45"/>
    </row>
    <row r="642" spans="1:9" ht="45" customHeight="1" x14ac:dyDescent="0.25">
      <c r="A642" s="41"/>
      <c r="B642" s="62"/>
      <c r="C642" s="43"/>
      <c r="D642" s="43"/>
      <c r="E642" s="43"/>
      <c r="F642" s="44"/>
      <c r="G642" s="44"/>
      <c r="H642" s="44"/>
      <c r="I642" s="45"/>
    </row>
    <row r="643" spans="1:9" ht="45" customHeight="1" x14ac:dyDescent="0.25">
      <c r="A643" s="41"/>
      <c r="B643" s="62"/>
      <c r="C643" s="43"/>
      <c r="D643" s="43"/>
      <c r="E643" s="43"/>
      <c r="F643" s="44"/>
      <c r="G643" s="44"/>
      <c r="H643" s="44"/>
      <c r="I643" s="45"/>
    </row>
    <row r="644" spans="1:9" ht="45" customHeight="1" x14ac:dyDescent="0.25">
      <c r="A644" s="41"/>
      <c r="B644" s="62"/>
      <c r="C644" s="43"/>
      <c r="D644" s="43"/>
      <c r="E644" s="43"/>
      <c r="F644" s="44"/>
      <c r="G644" s="44"/>
      <c r="H644" s="44"/>
      <c r="I644" s="45"/>
    </row>
    <row r="645" spans="1:9" ht="45" customHeight="1" x14ac:dyDescent="0.25">
      <c r="A645" s="41"/>
      <c r="B645" s="62"/>
      <c r="C645" s="43"/>
      <c r="D645" s="43"/>
      <c r="E645" s="43"/>
      <c r="F645" s="44"/>
      <c r="G645" s="44"/>
      <c r="H645" s="44"/>
      <c r="I645" s="45"/>
    </row>
    <row r="646" spans="1:9" ht="45" customHeight="1" x14ac:dyDescent="0.25">
      <c r="A646" s="41"/>
      <c r="B646" s="62"/>
      <c r="C646" s="43"/>
      <c r="D646" s="43"/>
      <c r="E646" s="43"/>
      <c r="F646" s="44"/>
      <c r="G646" s="44"/>
      <c r="H646" s="44"/>
      <c r="I646" s="45"/>
    </row>
    <row r="647" spans="1:9" ht="45" customHeight="1" x14ac:dyDescent="0.25">
      <c r="A647" s="41"/>
      <c r="B647" s="62"/>
      <c r="C647" s="43"/>
      <c r="D647" s="43"/>
      <c r="E647" s="43"/>
      <c r="F647" s="44"/>
      <c r="G647" s="44"/>
      <c r="H647" s="44"/>
      <c r="I647" s="45"/>
    </row>
    <row r="648" spans="1:9" ht="45" customHeight="1" x14ac:dyDescent="0.25">
      <c r="A648" s="41"/>
      <c r="B648" s="62"/>
      <c r="C648" s="43"/>
      <c r="D648" s="43"/>
      <c r="E648" s="43"/>
      <c r="F648" s="44"/>
      <c r="G648" s="44"/>
      <c r="H648" s="44"/>
      <c r="I648" s="45"/>
    </row>
    <row r="649" spans="1:9" ht="45" customHeight="1" x14ac:dyDescent="0.25">
      <c r="A649" s="41"/>
      <c r="B649" s="62"/>
      <c r="C649" s="43"/>
      <c r="D649" s="43"/>
      <c r="E649" s="43"/>
      <c r="F649" s="44"/>
      <c r="G649" s="44"/>
      <c r="H649" s="44"/>
      <c r="I649" s="45"/>
    </row>
    <row r="650" spans="1:9" ht="45" customHeight="1" x14ac:dyDescent="0.25">
      <c r="A650" s="41"/>
      <c r="B650" s="62"/>
      <c r="C650" s="43"/>
      <c r="D650" s="43"/>
      <c r="E650" s="43"/>
      <c r="F650" s="44"/>
      <c r="G650" s="44"/>
      <c r="H650" s="44"/>
      <c r="I650" s="45"/>
    </row>
    <row r="651" spans="1:9" ht="45" customHeight="1" x14ac:dyDescent="0.25">
      <c r="A651" s="41"/>
      <c r="B651" s="62"/>
      <c r="C651" s="43"/>
      <c r="D651" s="43"/>
      <c r="E651" s="43"/>
      <c r="F651" s="44"/>
      <c r="G651" s="44"/>
      <c r="H651" s="44"/>
      <c r="I651" s="45"/>
    </row>
    <row r="652" spans="1:9" ht="45" customHeight="1" x14ac:dyDescent="0.25">
      <c r="A652" s="41"/>
      <c r="B652" s="62"/>
      <c r="C652" s="43"/>
      <c r="D652" s="43"/>
      <c r="E652" s="43"/>
      <c r="F652" s="44"/>
      <c r="G652" s="44"/>
      <c r="H652" s="44"/>
      <c r="I652" s="45"/>
    </row>
    <row r="653" spans="1:9" ht="45" customHeight="1" x14ac:dyDescent="0.25">
      <c r="A653" s="41"/>
      <c r="B653" s="62"/>
      <c r="C653" s="43"/>
      <c r="D653" s="43"/>
      <c r="E653" s="43"/>
      <c r="F653" s="44"/>
      <c r="G653" s="44"/>
      <c r="H653" s="44"/>
      <c r="I653" s="45"/>
    </row>
    <row r="654" spans="1:9" ht="45" customHeight="1" x14ac:dyDescent="0.25">
      <c r="A654" s="41"/>
      <c r="B654" s="62"/>
      <c r="C654" s="43"/>
      <c r="D654" s="43"/>
      <c r="E654" s="43"/>
      <c r="F654" s="44"/>
      <c r="G654" s="44"/>
      <c r="H654" s="44"/>
      <c r="I654" s="45"/>
    </row>
    <row r="655" spans="1:9" ht="45" customHeight="1" x14ac:dyDescent="0.25">
      <c r="A655" s="41"/>
      <c r="B655" s="62"/>
      <c r="C655" s="43"/>
      <c r="D655" s="43"/>
      <c r="E655" s="43"/>
      <c r="F655" s="44"/>
      <c r="G655" s="44"/>
      <c r="H655" s="44"/>
      <c r="I655" s="45"/>
    </row>
    <row r="656" spans="1:9" ht="45" customHeight="1" x14ac:dyDescent="0.25">
      <c r="A656" s="41"/>
      <c r="B656" s="62"/>
      <c r="C656" s="43"/>
      <c r="D656" s="43"/>
      <c r="E656" s="43"/>
      <c r="F656" s="44"/>
      <c r="G656" s="44"/>
      <c r="H656" s="44"/>
      <c r="I656" s="45"/>
    </row>
    <row r="657" spans="1:9" ht="45" customHeight="1" x14ac:dyDescent="0.25">
      <c r="A657" s="41"/>
      <c r="B657" s="62"/>
      <c r="C657" s="43"/>
      <c r="D657" s="43"/>
      <c r="E657" s="43"/>
      <c r="F657" s="44"/>
      <c r="G657" s="44"/>
      <c r="H657" s="44"/>
      <c r="I657" s="45"/>
    </row>
    <row r="658" spans="1:9" ht="45" customHeight="1" x14ac:dyDescent="0.25">
      <c r="A658" s="41"/>
      <c r="B658" s="62"/>
      <c r="C658" s="43"/>
      <c r="D658" s="43"/>
      <c r="E658" s="43"/>
      <c r="F658" s="44"/>
      <c r="G658" s="44"/>
      <c r="H658" s="44"/>
      <c r="I658" s="45"/>
    </row>
    <row r="659" spans="1:9" ht="45" customHeight="1" x14ac:dyDescent="0.25">
      <c r="A659" s="41"/>
      <c r="B659" s="62"/>
      <c r="C659" s="43"/>
      <c r="D659" s="43"/>
      <c r="E659" s="43"/>
      <c r="F659" s="44"/>
      <c r="G659" s="44"/>
      <c r="H659" s="44"/>
      <c r="I659" s="45"/>
    </row>
    <row r="660" spans="1:9" ht="45" customHeight="1" x14ac:dyDescent="0.25">
      <c r="A660" s="41"/>
      <c r="B660" s="62"/>
      <c r="C660" s="43"/>
      <c r="D660" s="43"/>
      <c r="E660" s="43"/>
      <c r="F660" s="44"/>
      <c r="G660" s="44"/>
      <c r="H660" s="44"/>
      <c r="I660" s="45"/>
    </row>
    <row r="661" spans="1:9" ht="45" customHeight="1" x14ac:dyDescent="0.25">
      <c r="A661" s="41"/>
      <c r="B661" s="62"/>
      <c r="C661" s="43"/>
      <c r="D661" s="43"/>
      <c r="E661" s="43"/>
      <c r="F661" s="44"/>
      <c r="G661" s="44"/>
      <c r="H661" s="44"/>
      <c r="I661" s="45"/>
    </row>
    <row r="662" spans="1:9" ht="45" customHeight="1" x14ac:dyDescent="0.25">
      <c r="A662" s="41"/>
      <c r="B662" s="62"/>
      <c r="C662" s="43"/>
      <c r="D662" s="43"/>
      <c r="E662" s="43"/>
      <c r="F662" s="44"/>
      <c r="G662" s="44"/>
      <c r="H662" s="44"/>
      <c r="I662" s="45"/>
    </row>
    <row r="663" spans="1:9" ht="45" customHeight="1" x14ac:dyDescent="0.25">
      <c r="A663" s="41"/>
      <c r="B663" s="62"/>
      <c r="C663" s="43"/>
      <c r="D663" s="43"/>
      <c r="E663" s="43"/>
      <c r="F663" s="44"/>
      <c r="G663" s="44"/>
      <c r="H663" s="44"/>
      <c r="I663" s="45"/>
    </row>
    <row r="664" spans="1:9" ht="45" customHeight="1" x14ac:dyDescent="0.25">
      <c r="A664" s="41"/>
      <c r="B664" s="62"/>
      <c r="C664" s="43"/>
      <c r="D664" s="43"/>
      <c r="E664" s="43"/>
      <c r="F664" s="44"/>
      <c r="G664" s="44"/>
      <c r="H664" s="44"/>
      <c r="I664" s="45"/>
    </row>
    <row r="665" spans="1:9" ht="45" customHeight="1" x14ac:dyDescent="0.25">
      <c r="A665" s="41"/>
      <c r="B665" s="62"/>
      <c r="C665" s="43"/>
      <c r="D665" s="43"/>
      <c r="E665" s="43"/>
      <c r="F665" s="44"/>
      <c r="G665" s="44"/>
      <c r="H665" s="44"/>
      <c r="I665" s="45"/>
    </row>
    <row r="666" spans="1:9" ht="45" customHeight="1" x14ac:dyDescent="0.25">
      <c r="A666" s="41"/>
      <c r="B666" s="62"/>
      <c r="C666" s="43"/>
      <c r="D666" s="43"/>
      <c r="E666" s="43"/>
      <c r="F666" s="44"/>
      <c r="G666" s="44"/>
      <c r="H666" s="44"/>
      <c r="I666" s="45"/>
    </row>
    <row r="667" spans="1:9" ht="45" customHeight="1" x14ac:dyDescent="0.25">
      <c r="A667" s="41"/>
      <c r="B667" s="62"/>
      <c r="C667" s="43"/>
      <c r="D667" s="43"/>
      <c r="E667" s="43"/>
      <c r="F667" s="44"/>
      <c r="G667" s="44"/>
      <c r="H667" s="44"/>
      <c r="I667" s="45"/>
    </row>
    <row r="668" spans="1:9" ht="45" customHeight="1" x14ac:dyDescent="0.25">
      <c r="A668" s="41"/>
      <c r="B668" s="62"/>
      <c r="C668" s="43"/>
      <c r="D668" s="43"/>
      <c r="E668" s="43"/>
      <c r="F668" s="44"/>
      <c r="G668" s="44"/>
      <c r="H668" s="44"/>
      <c r="I668" s="45"/>
    </row>
    <row r="669" spans="1:9" ht="45" customHeight="1" x14ac:dyDescent="0.25">
      <c r="A669" s="41"/>
      <c r="B669" s="62"/>
      <c r="C669" s="43"/>
      <c r="D669" s="43"/>
      <c r="E669" s="43"/>
      <c r="F669" s="44"/>
      <c r="G669" s="44"/>
      <c r="H669" s="44"/>
      <c r="I669" s="45"/>
    </row>
    <row r="670" spans="1:9" ht="45" customHeight="1" x14ac:dyDescent="0.25">
      <c r="A670" s="41"/>
      <c r="B670" s="62"/>
      <c r="C670" s="43"/>
      <c r="D670" s="43"/>
      <c r="E670" s="43"/>
      <c r="F670" s="44"/>
      <c r="G670" s="44"/>
      <c r="H670" s="44"/>
      <c r="I670" s="45"/>
    </row>
    <row r="671" spans="1:9" ht="45" customHeight="1" x14ac:dyDescent="0.25">
      <c r="A671" s="41"/>
      <c r="B671" s="62"/>
      <c r="C671" s="43"/>
      <c r="D671" s="43"/>
      <c r="E671" s="43"/>
      <c r="F671" s="44"/>
      <c r="G671" s="44"/>
      <c r="H671" s="44"/>
      <c r="I671" s="45"/>
    </row>
    <row r="672" spans="1:9" ht="45" customHeight="1" x14ac:dyDescent="0.25">
      <c r="A672" s="41"/>
      <c r="B672" s="62"/>
      <c r="C672" s="43"/>
      <c r="D672" s="43"/>
      <c r="E672" s="43"/>
      <c r="F672" s="44"/>
      <c r="G672" s="44"/>
      <c r="H672" s="44"/>
      <c r="I672" s="45"/>
    </row>
    <row r="673" spans="1:9" ht="45" customHeight="1" x14ac:dyDescent="0.25">
      <c r="A673" s="41"/>
      <c r="B673" s="62"/>
      <c r="C673" s="43"/>
      <c r="D673" s="43"/>
      <c r="E673" s="43"/>
      <c r="F673" s="44"/>
      <c r="G673" s="44"/>
      <c r="H673" s="44"/>
      <c r="I673" s="45"/>
    </row>
    <row r="674" spans="1:9" ht="45" customHeight="1" x14ac:dyDescent="0.25">
      <c r="A674" s="41"/>
      <c r="B674" s="62"/>
      <c r="C674" s="43"/>
      <c r="D674" s="43"/>
      <c r="E674" s="43"/>
      <c r="F674" s="44"/>
      <c r="G674" s="44"/>
      <c r="H674" s="44"/>
      <c r="I674" s="45"/>
    </row>
    <row r="675" spans="1:9" ht="45" customHeight="1" x14ac:dyDescent="0.25">
      <c r="A675" s="41"/>
      <c r="B675" s="62"/>
      <c r="C675" s="43"/>
      <c r="D675" s="43"/>
      <c r="E675" s="43"/>
      <c r="F675" s="44"/>
      <c r="G675" s="44"/>
      <c r="H675" s="44"/>
      <c r="I675" s="45"/>
    </row>
    <row r="676" spans="1:9" ht="45" customHeight="1" x14ac:dyDescent="0.25">
      <c r="A676" s="41"/>
      <c r="B676" s="62"/>
      <c r="C676" s="43"/>
      <c r="D676" s="43"/>
      <c r="E676" s="43"/>
      <c r="F676" s="44"/>
      <c r="G676" s="44"/>
      <c r="H676" s="44"/>
      <c r="I676" s="45"/>
    </row>
    <row r="677" spans="1:9" ht="45" customHeight="1" x14ac:dyDescent="0.25">
      <c r="A677" s="41"/>
      <c r="B677" s="62"/>
      <c r="C677" s="43"/>
      <c r="D677" s="43"/>
      <c r="E677" s="43"/>
      <c r="F677" s="44"/>
      <c r="G677" s="44"/>
      <c r="H677" s="44"/>
      <c r="I677" s="45"/>
    </row>
    <row r="678" spans="1:9" ht="45" customHeight="1" x14ac:dyDescent="0.25">
      <c r="A678" s="41"/>
      <c r="B678" s="62"/>
      <c r="C678" s="43"/>
      <c r="D678" s="43"/>
      <c r="E678" s="43"/>
      <c r="F678" s="44"/>
      <c r="G678" s="44"/>
      <c r="H678" s="44"/>
      <c r="I678" s="45"/>
    </row>
    <row r="679" spans="1:9" ht="45" customHeight="1" x14ac:dyDescent="0.25">
      <c r="A679" s="41"/>
      <c r="B679" s="62"/>
      <c r="C679" s="43"/>
      <c r="D679" s="43"/>
      <c r="E679" s="43"/>
      <c r="F679" s="44"/>
      <c r="G679" s="44"/>
      <c r="H679" s="44"/>
      <c r="I679" s="45"/>
    </row>
    <row r="680" spans="1:9" ht="45" customHeight="1" x14ac:dyDescent="0.25">
      <c r="A680" s="41"/>
      <c r="B680" s="62"/>
      <c r="C680" s="43"/>
      <c r="D680" s="43"/>
      <c r="E680" s="43"/>
      <c r="F680" s="44"/>
      <c r="G680" s="44"/>
      <c r="H680" s="44"/>
      <c r="I680" s="45"/>
    </row>
    <row r="681" spans="1:9" ht="45" customHeight="1" x14ac:dyDescent="0.25">
      <c r="A681" s="41"/>
      <c r="B681" s="62"/>
      <c r="C681" s="43"/>
      <c r="D681" s="43"/>
      <c r="E681" s="43"/>
      <c r="F681" s="44"/>
      <c r="G681" s="44"/>
      <c r="H681" s="44"/>
      <c r="I681" s="45"/>
    </row>
    <row r="682" spans="1:9" ht="45" customHeight="1" x14ac:dyDescent="0.25">
      <c r="A682" s="41"/>
      <c r="B682" s="62"/>
      <c r="C682" s="43"/>
      <c r="D682" s="43"/>
      <c r="E682" s="43"/>
      <c r="F682" s="44"/>
      <c r="G682" s="44"/>
      <c r="H682" s="44"/>
      <c r="I682" s="45"/>
    </row>
    <row r="683" spans="1:9" ht="45" customHeight="1" x14ac:dyDescent="0.25">
      <c r="A683" s="41"/>
      <c r="B683" s="62"/>
      <c r="C683" s="43"/>
      <c r="D683" s="43"/>
      <c r="E683" s="43"/>
      <c r="F683" s="44"/>
      <c r="G683" s="44"/>
      <c r="H683" s="44"/>
      <c r="I683" s="45"/>
    </row>
    <row r="684" spans="1:9" ht="45" customHeight="1" x14ac:dyDescent="0.25">
      <c r="A684" s="41"/>
      <c r="B684" s="62"/>
      <c r="C684" s="43"/>
      <c r="D684" s="43"/>
      <c r="E684" s="43"/>
      <c r="F684" s="44"/>
      <c r="G684" s="44"/>
      <c r="H684" s="44"/>
      <c r="I684" s="45"/>
    </row>
    <row r="685" spans="1:9" ht="45" customHeight="1" x14ac:dyDescent="0.25">
      <c r="A685" s="41"/>
      <c r="B685" s="62"/>
      <c r="C685" s="43"/>
      <c r="D685" s="43"/>
      <c r="E685" s="43"/>
      <c r="F685" s="44"/>
      <c r="G685" s="44"/>
      <c r="H685" s="44"/>
      <c r="I685" s="45"/>
    </row>
    <row r="686" spans="1:9" ht="45" customHeight="1" x14ac:dyDescent="0.25">
      <c r="A686" s="41"/>
      <c r="B686" s="62"/>
      <c r="C686" s="43"/>
      <c r="D686" s="43"/>
      <c r="E686" s="43"/>
      <c r="F686" s="44"/>
      <c r="G686" s="44"/>
      <c r="H686" s="44"/>
      <c r="I686" s="45"/>
    </row>
    <row r="687" spans="1:9" ht="45" customHeight="1" x14ac:dyDescent="0.25">
      <c r="A687" s="41"/>
      <c r="B687" s="62"/>
      <c r="C687" s="43"/>
      <c r="D687" s="43"/>
      <c r="E687" s="43"/>
      <c r="F687" s="44"/>
      <c r="G687" s="44"/>
      <c r="H687" s="44"/>
      <c r="I687" s="45"/>
    </row>
    <row r="688" spans="1:9" ht="45" customHeight="1" x14ac:dyDescent="0.25">
      <c r="A688" s="41"/>
      <c r="B688" s="62"/>
      <c r="C688" s="43"/>
      <c r="D688" s="43"/>
      <c r="E688" s="43"/>
      <c r="F688" s="44"/>
      <c r="G688" s="44"/>
      <c r="H688" s="44"/>
      <c r="I688" s="45"/>
    </row>
    <row r="689" spans="1:9" ht="45" customHeight="1" x14ac:dyDescent="0.25">
      <c r="A689" s="41"/>
      <c r="B689" s="62"/>
      <c r="C689" s="43"/>
      <c r="D689" s="43"/>
      <c r="E689" s="43"/>
      <c r="F689" s="44"/>
      <c r="G689" s="44"/>
      <c r="H689" s="44"/>
      <c r="I689" s="45"/>
    </row>
    <row r="690" spans="1:9" ht="45" customHeight="1" x14ac:dyDescent="0.25">
      <c r="A690" s="41"/>
      <c r="B690" s="62"/>
      <c r="C690" s="43"/>
      <c r="D690" s="43"/>
      <c r="E690" s="43"/>
      <c r="F690" s="44"/>
      <c r="G690" s="44"/>
      <c r="H690" s="44"/>
      <c r="I690" s="45"/>
    </row>
    <row r="691" spans="1:9" ht="45" customHeight="1" x14ac:dyDescent="0.25">
      <c r="A691" s="41"/>
      <c r="B691" s="62"/>
      <c r="C691" s="43"/>
      <c r="D691" s="43"/>
      <c r="E691" s="43"/>
      <c r="F691" s="44"/>
      <c r="G691" s="44"/>
      <c r="H691" s="44"/>
      <c r="I691" s="45"/>
    </row>
    <row r="692" spans="1:9" ht="45" customHeight="1" x14ac:dyDescent="0.25">
      <c r="A692" s="41"/>
      <c r="B692" s="62"/>
      <c r="C692" s="43"/>
      <c r="D692" s="43"/>
      <c r="E692" s="43"/>
      <c r="F692" s="44"/>
      <c r="G692" s="44"/>
      <c r="H692" s="44"/>
      <c r="I692" s="45"/>
    </row>
    <row r="693" spans="1:9" ht="45" customHeight="1" x14ac:dyDescent="0.25">
      <c r="A693" s="41"/>
      <c r="B693" s="62"/>
      <c r="C693" s="43"/>
      <c r="D693" s="43"/>
      <c r="E693" s="43"/>
      <c r="F693" s="44"/>
      <c r="G693" s="44"/>
      <c r="H693" s="44"/>
      <c r="I693" s="45"/>
    </row>
    <row r="694" spans="1:9" ht="45" customHeight="1" x14ac:dyDescent="0.25">
      <c r="A694" s="41"/>
      <c r="B694" s="62"/>
      <c r="C694" s="43"/>
      <c r="D694" s="43"/>
      <c r="E694" s="43"/>
      <c r="F694" s="44"/>
      <c r="G694" s="44"/>
      <c r="H694" s="44"/>
      <c r="I694" s="45"/>
    </row>
    <row r="695" spans="1:9" ht="45" customHeight="1" x14ac:dyDescent="0.25">
      <c r="A695" s="41"/>
      <c r="B695" s="62"/>
      <c r="C695" s="43"/>
      <c r="D695" s="43"/>
      <c r="E695" s="43"/>
      <c r="F695" s="44"/>
      <c r="G695" s="44"/>
      <c r="H695" s="44"/>
      <c r="I695" s="45"/>
    </row>
    <row r="696" spans="1:9" ht="45" customHeight="1" x14ac:dyDescent="0.25">
      <c r="A696" s="41"/>
      <c r="B696" s="62"/>
      <c r="C696" s="43"/>
      <c r="D696" s="43"/>
      <c r="E696" s="43"/>
      <c r="F696" s="44"/>
      <c r="G696" s="44"/>
      <c r="H696" s="44"/>
      <c r="I696" s="45"/>
    </row>
    <row r="697" spans="1:9" ht="45" customHeight="1" x14ac:dyDescent="0.25">
      <c r="A697" s="41"/>
      <c r="B697" s="62"/>
      <c r="C697" s="43"/>
      <c r="D697" s="43"/>
      <c r="E697" s="43"/>
      <c r="F697" s="44"/>
      <c r="G697" s="44"/>
      <c r="H697" s="44"/>
      <c r="I697" s="45"/>
    </row>
    <row r="698" spans="1:9" ht="45" customHeight="1" x14ac:dyDescent="0.25">
      <c r="A698" s="41"/>
      <c r="B698" s="62"/>
      <c r="C698" s="43"/>
      <c r="D698" s="43"/>
      <c r="E698" s="43"/>
      <c r="F698" s="44"/>
      <c r="G698" s="44"/>
      <c r="H698" s="44"/>
      <c r="I698" s="45"/>
    </row>
    <row r="699" spans="1:9" ht="45" customHeight="1" x14ac:dyDescent="0.25">
      <c r="A699" s="41"/>
      <c r="B699" s="62"/>
      <c r="C699" s="43"/>
      <c r="D699" s="43"/>
      <c r="E699" s="43"/>
      <c r="F699" s="44"/>
      <c r="G699" s="44"/>
      <c r="H699" s="44"/>
      <c r="I699" s="45"/>
    </row>
    <row r="700" spans="1:9" ht="45" customHeight="1" x14ac:dyDescent="0.25">
      <c r="A700" s="41"/>
      <c r="B700" s="62"/>
      <c r="C700" s="43"/>
      <c r="D700" s="43"/>
      <c r="E700" s="43"/>
      <c r="F700" s="44"/>
      <c r="G700" s="44"/>
      <c r="H700" s="44"/>
      <c r="I700" s="45"/>
    </row>
    <row r="701" spans="1:9" ht="45" customHeight="1" x14ac:dyDescent="0.25">
      <c r="A701" s="41"/>
      <c r="B701" s="62"/>
      <c r="C701" s="43"/>
      <c r="D701" s="43"/>
      <c r="E701" s="43"/>
      <c r="F701" s="44"/>
      <c r="G701" s="44"/>
      <c r="H701" s="44"/>
      <c r="I701" s="45"/>
    </row>
    <row r="702" spans="1:9" ht="45" customHeight="1" x14ac:dyDescent="0.25">
      <c r="A702" s="41"/>
      <c r="B702" s="62"/>
      <c r="C702" s="43"/>
      <c r="D702" s="43"/>
      <c r="E702" s="43"/>
      <c r="F702" s="44"/>
      <c r="G702" s="44"/>
      <c r="H702" s="44"/>
      <c r="I702" s="45"/>
    </row>
    <row r="703" spans="1:9" ht="45" customHeight="1" x14ac:dyDescent="0.25">
      <c r="A703" s="41"/>
      <c r="B703" s="62"/>
      <c r="C703" s="43"/>
      <c r="D703" s="43"/>
      <c r="E703" s="43"/>
      <c r="F703" s="44"/>
      <c r="G703" s="44"/>
      <c r="H703" s="44"/>
      <c r="I703" s="45"/>
    </row>
    <row r="704" spans="1:9" ht="45" customHeight="1" x14ac:dyDescent="0.25">
      <c r="A704" s="41"/>
      <c r="B704" s="62"/>
      <c r="C704" s="43"/>
      <c r="D704" s="43"/>
      <c r="E704" s="43"/>
      <c r="F704" s="44"/>
      <c r="G704" s="44"/>
      <c r="H704" s="44"/>
      <c r="I704" s="45"/>
    </row>
    <row r="705" spans="1:9" ht="45" customHeight="1" x14ac:dyDescent="0.25">
      <c r="A705" s="41"/>
      <c r="B705" s="62"/>
      <c r="C705" s="43"/>
      <c r="D705" s="43"/>
      <c r="E705" s="43"/>
      <c r="F705" s="44"/>
      <c r="G705" s="44"/>
      <c r="H705" s="44"/>
      <c r="I705" s="45"/>
    </row>
    <row r="706" spans="1:9" ht="45" customHeight="1" x14ac:dyDescent="0.25">
      <c r="A706" s="41"/>
      <c r="B706" s="62"/>
      <c r="C706" s="43"/>
      <c r="D706" s="43"/>
      <c r="E706" s="43"/>
      <c r="F706" s="44"/>
      <c r="G706" s="44"/>
      <c r="H706" s="44"/>
      <c r="I706" s="45"/>
    </row>
    <row r="707" spans="1:9" ht="45" customHeight="1" x14ac:dyDescent="0.25">
      <c r="A707" s="41"/>
      <c r="B707" s="62"/>
      <c r="C707" s="43"/>
      <c r="D707" s="43"/>
      <c r="E707" s="43"/>
      <c r="F707" s="44"/>
      <c r="G707" s="44"/>
      <c r="H707" s="44"/>
      <c r="I707" s="45"/>
    </row>
    <row r="708" spans="1:9" ht="45" customHeight="1" x14ac:dyDescent="0.25">
      <c r="A708" s="41"/>
      <c r="B708" s="62"/>
      <c r="C708" s="43"/>
      <c r="D708" s="43"/>
      <c r="E708" s="43"/>
      <c r="F708" s="44"/>
      <c r="G708" s="44"/>
      <c r="H708" s="44"/>
      <c r="I708" s="45"/>
    </row>
    <row r="709" spans="1:9" ht="45" customHeight="1" x14ac:dyDescent="0.25">
      <c r="A709" s="41"/>
      <c r="B709" s="62"/>
      <c r="C709" s="43"/>
      <c r="D709" s="43"/>
      <c r="E709" s="43"/>
      <c r="F709" s="44"/>
      <c r="G709" s="44"/>
      <c r="H709" s="44"/>
      <c r="I709" s="45"/>
    </row>
    <row r="710" spans="1:9" ht="45" customHeight="1" x14ac:dyDescent="0.25">
      <c r="A710" s="41"/>
      <c r="B710" s="62"/>
      <c r="C710" s="43"/>
      <c r="D710" s="43"/>
      <c r="E710" s="43"/>
      <c r="F710" s="44"/>
      <c r="G710" s="44"/>
      <c r="H710" s="44"/>
      <c r="I710" s="45"/>
    </row>
    <row r="711" spans="1:9" ht="45" customHeight="1" x14ac:dyDescent="0.25">
      <c r="A711" s="41"/>
      <c r="B711" s="62"/>
      <c r="C711" s="43"/>
      <c r="D711" s="43"/>
      <c r="E711" s="43"/>
      <c r="F711" s="44"/>
      <c r="G711" s="44"/>
      <c r="H711" s="44"/>
      <c r="I711" s="45"/>
    </row>
    <row r="712" spans="1:9" ht="45" customHeight="1" x14ac:dyDescent="0.25">
      <c r="A712" s="41"/>
      <c r="B712" s="62"/>
      <c r="C712" s="43"/>
      <c r="D712" s="43"/>
      <c r="E712" s="43"/>
      <c r="F712" s="44"/>
      <c r="G712" s="44"/>
      <c r="H712" s="44"/>
      <c r="I712" s="45"/>
    </row>
    <row r="713" spans="1:9" ht="45" customHeight="1" x14ac:dyDescent="0.25">
      <c r="A713" s="41"/>
      <c r="B713" s="62"/>
      <c r="C713" s="43"/>
      <c r="D713" s="43"/>
      <c r="E713" s="43"/>
      <c r="F713" s="44"/>
      <c r="G713" s="44"/>
      <c r="H713" s="44"/>
      <c r="I713" s="45"/>
    </row>
    <row r="714" spans="1:9" ht="45" customHeight="1" x14ac:dyDescent="0.25">
      <c r="A714" s="41"/>
      <c r="B714" s="62"/>
      <c r="C714" s="43"/>
      <c r="D714" s="43"/>
      <c r="E714" s="43"/>
      <c r="F714" s="44"/>
      <c r="G714" s="44"/>
      <c r="H714" s="44"/>
      <c r="I714" s="45"/>
    </row>
    <row r="715" spans="1:9" ht="45" customHeight="1" x14ac:dyDescent="0.25">
      <c r="A715" s="41"/>
      <c r="B715" s="62"/>
      <c r="C715" s="43"/>
      <c r="D715" s="43"/>
      <c r="E715" s="43"/>
      <c r="F715" s="44"/>
      <c r="G715" s="44"/>
      <c r="H715" s="44"/>
      <c r="I715" s="45"/>
    </row>
    <row r="716" spans="1:9" ht="45" customHeight="1" x14ac:dyDescent="0.25">
      <c r="A716" s="41"/>
      <c r="B716" s="62"/>
      <c r="C716" s="43"/>
      <c r="D716" s="43"/>
      <c r="E716" s="43"/>
      <c r="F716" s="44"/>
      <c r="G716" s="44"/>
      <c r="H716" s="44"/>
      <c r="I716" s="45"/>
    </row>
    <row r="717" spans="1:9" ht="45" customHeight="1" x14ac:dyDescent="0.25">
      <c r="A717" s="41"/>
      <c r="B717" s="62"/>
      <c r="C717" s="43"/>
      <c r="D717" s="43"/>
      <c r="E717" s="43"/>
      <c r="F717" s="44"/>
      <c r="G717" s="44"/>
      <c r="H717" s="44"/>
      <c r="I717" s="45"/>
    </row>
    <row r="718" spans="1:9" ht="45" customHeight="1" x14ac:dyDescent="0.25">
      <c r="A718" s="41"/>
      <c r="B718" s="62"/>
      <c r="C718" s="43"/>
      <c r="D718" s="43"/>
      <c r="E718" s="43"/>
      <c r="F718" s="44"/>
      <c r="G718" s="44"/>
      <c r="H718" s="44"/>
      <c r="I718" s="45"/>
    </row>
    <row r="719" spans="1:9" ht="45" customHeight="1" x14ac:dyDescent="0.25">
      <c r="A719" s="41"/>
      <c r="B719" s="62"/>
      <c r="C719" s="43"/>
      <c r="D719" s="43"/>
      <c r="E719" s="43"/>
      <c r="F719" s="44"/>
      <c r="G719" s="44"/>
      <c r="H719" s="44"/>
      <c r="I719" s="45"/>
    </row>
    <row r="720" spans="1:9" ht="45" customHeight="1" x14ac:dyDescent="0.25">
      <c r="A720" s="41"/>
      <c r="B720" s="62"/>
      <c r="C720" s="43"/>
      <c r="D720" s="43"/>
      <c r="E720" s="43"/>
      <c r="F720" s="44"/>
      <c r="G720" s="44"/>
      <c r="H720" s="44"/>
      <c r="I720" s="45"/>
    </row>
    <row r="721" spans="1:9" ht="45" customHeight="1" x14ac:dyDescent="0.25">
      <c r="A721" s="41"/>
      <c r="B721" s="62"/>
      <c r="C721" s="43"/>
      <c r="D721" s="43"/>
      <c r="E721" s="43"/>
      <c r="F721" s="44"/>
      <c r="G721" s="44"/>
      <c r="H721" s="44"/>
      <c r="I721" s="45"/>
    </row>
    <row r="722" spans="1:9" ht="45" customHeight="1" x14ac:dyDescent="0.25">
      <c r="A722" s="41"/>
      <c r="B722" s="62"/>
      <c r="C722" s="43"/>
      <c r="D722" s="43"/>
      <c r="E722" s="43"/>
      <c r="F722" s="44"/>
      <c r="G722" s="44"/>
      <c r="H722" s="44"/>
      <c r="I722" s="45"/>
    </row>
    <row r="723" spans="1:9" ht="45" customHeight="1" x14ac:dyDescent="0.25">
      <c r="A723" s="41"/>
      <c r="B723" s="62"/>
      <c r="C723" s="43"/>
      <c r="D723" s="43"/>
      <c r="E723" s="43"/>
      <c r="F723" s="44"/>
      <c r="G723" s="44"/>
      <c r="H723" s="44"/>
      <c r="I723" s="45"/>
    </row>
    <row r="724" spans="1:9" ht="45" customHeight="1" x14ac:dyDescent="0.25">
      <c r="A724" s="41"/>
      <c r="B724" s="62"/>
      <c r="C724" s="43"/>
      <c r="D724" s="43"/>
      <c r="E724" s="43"/>
      <c r="F724" s="44"/>
      <c r="G724" s="44"/>
      <c r="H724" s="44"/>
      <c r="I724" s="45"/>
    </row>
    <row r="725" spans="1:9" ht="45" customHeight="1" x14ac:dyDescent="0.25">
      <c r="A725" s="41"/>
      <c r="B725" s="62"/>
      <c r="C725" s="43"/>
      <c r="D725" s="43"/>
      <c r="E725" s="43"/>
      <c r="F725" s="44"/>
      <c r="G725" s="44"/>
      <c r="H725" s="44"/>
      <c r="I725" s="45"/>
    </row>
    <row r="726" spans="1:9" ht="45" customHeight="1" x14ac:dyDescent="0.25">
      <c r="A726" s="41"/>
      <c r="B726" s="62"/>
      <c r="C726" s="43"/>
      <c r="D726" s="43"/>
      <c r="E726" s="43"/>
      <c r="F726" s="44"/>
      <c r="G726" s="44"/>
      <c r="H726" s="44"/>
      <c r="I726" s="45"/>
    </row>
    <row r="727" spans="1:9" ht="45" customHeight="1" x14ac:dyDescent="0.25">
      <c r="A727" s="41"/>
      <c r="B727" s="62"/>
      <c r="C727" s="43"/>
      <c r="D727" s="43"/>
      <c r="E727" s="43"/>
      <c r="F727" s="44"/>
      <c r="G727" s="44"/>
      <c r="H727" s="44"/>
      <c r="I727" s="45"/>
    </row>
    <row r="728" spans="1:9" ht="45" customHeight="1" x14ac:dyDescent="0.25">
      <c r="A728" s="41"/>
      <c r="B728" s="62"/>
      <c r="C728" s="43"/>
      <c r="D728" s="43"/>
      <c r="E728" s="43"/>
      <c r="F728" s="44"/>
      <c r="G728" s="44"/>
      <c r="H728" s="44"/>
      <c r="I728" s="45"/>
    </row>
    <row r="729" spans="1:9" ht="45" customHeight="1" x14ac:dyDescent="0.25">
      <c r="A729" s="41"/>
      <c r="B729" s="62"/>
      <c r="C729" s="43"/>
      <c r="D729" s="43"/>
      <c r="E729" s="43"/>
      <c r="F729" s="44"/>
      <c r="G729" s="44"/>
      <c r="H729" s="44"/>
      <c r="I729" s="45"/>
    </row>
    <row r="730" spans="1:9" ht="45" customHeight="1" x14ac:dyDescent="0.25">
      <c r="A730" s="41"/>
      <c r="B730" s="62"/>
      <c r="C730" s="43"/>
      <c r="D730" s="43"/>
      <c r="E730" s="43"/>
      <c r="F730" s="44"/>
      <c r="G730" s="44"/>
      <c r="H730" s="44"/>
      <c r="I730" s="45"/>
    </row>
    <row r="731" spans="1:9" ht="45" customHeight="1" x14ac:dyDescent="0.25">
      <c r="A731" s="41"/>
      <c r="B731" s="62"/>
      <c r="C731" s="43"/>
      <c r="D731" s="43"/>
      <c r="E731" s="43"/>
      <c r="F731" s="44"/>
      <c r="G731" s="44"/>
      <c r="H731" s="44"/>
      <c r="I731" s="45"/>
    </row>
    <row r="732" spans="1:9" ht="45" customHeight="1" x14ac:dyDescent="0.25">
      <c r="A732" s="41"/>
      <c r="B732" s="62"/>
      <c r="C732" s="43"/>
      <c r="D732" s="43"/>
      <c r="E732" s="43"/>
      <c r="F732" s="44"/>
      <c r="G732" s="44"/>
      <c r="H732" s="44"/>
      <c r="I732" s="45"/>
    </row>
    <row r="733" spans="1:9" ht="45" customHeight="1" x14ac:dyDescent="0.25">
      <c r="A733" s="41"/>
      <c r="B733" s="62"/>
      <c r="C733" s="43"/>
      <c r="D733" s="43"/>
      <c r="E733" s="43"/>
      <c r="F733" s="44"/>
      <c r="G733" s="44"/>
      <c r="H733" s="44"/>
      <c r="I733" s="45"/>
    </row>
    <row r="734" spans="1:9" ht="45" customHeight="1" x14ac:dyDescent="0.25">
      <c r="A734" s="41"/>
      <c r="B734" s="62"/>
      <c r="C734" s="43"/>
      <c r="D734" s="43"/>
      <c r="E734" s="43"/>
      <c r="F734" s="44"/>
      <c r="G734" s="44"/>
      <c r="H734" s="44"/>
      <c r="I734" s="45"/>
    </row>
    <row r="735" spans="1:9" ht="45" customHeight="1" x14ac:dyDescent="0.25">
      <c r="A735" s="41"/>
      <c r="B735" s="62"/>
      <c r="C735" s="43"/>
      <c r="D735" s="43"/>
      <c r="E735" s="43"/>
      <c r="F735" s="44"/>
      <c r="G735" s="44"/>
      <c r="H735" s="44"/>
      <c r="I735" s="45"/>
    </row>
    <row r="736" spans="1:9" ht="45" customHeight="1" x14ac:dyDescent="0.25">
      <c r="A736" s="41"/>
      <c r="B736" s="62"/>
      <c r="C736" s="43"/>
      <c r="D736" s="43"/>
      <c r="E736" s="43"/>
      <c r="F736" s="44"/>
      <c r="G736" s="44"/>
      <c r="H736" s="44"/>
      <c r="I736" s="45"/>
    </row>
    <row r="737" spans="1:9" ht="45" customHeight="1" x14ac:dyDescent="0.25">
      <c r="A737" s="41"/>
      <c r="B737" s="62"/>
      <c r="C737" s="43"/>
      <c r="D737" s="43"/>
      <c r="E737" s="43"/>
      <c r="F737" s="44"/>
      <c r="G737" s="44"/>
      <c r="H737" s="44"/>
      <c r="I737" s="45"/>
    </row>
    <row r="738" spans="1:9" ht="45" customHeight="1" x14ac:dyDescent="0.25">
      <c r="A738" s="41"/>
      <c r="B738" s="62"/>
      <c r="C738" s="43"/>
      <c r="D738" s="43"/>
      <c r="E738" s="43"/>
      <c r="F738" s="44"/>
      <c r="G738" s="44"/>
      <c r="H738" s="44"/>
      <c r="I738" s="45"/>
    </row>
    <row r="739" spans="1:9" ht="45" customHeight="1" x14ac:dyDescent="0.25">
      <c r="A739" s="41"/>
      <c r="B739" s="62"/>
      <c r="C739" s="43"/>
      <c r="D739" s="43"/>
      <c r="E739" s="43"/>
      <c r="F739" s="44"/>
      <c r="G739" s="44"/>
      <c r="H739" s="44"/>
      <c r="I739" s="45"/>
    </row>
    <row r="740" spans="1:9" ht="45" customHeight="1" x14ac:dyDescent="0.25">
      <c r="A740" s="41"/>
      <c r="B740" s="62"/>
      <c r="C740" s="43"/>
      <c r="D740" s="43"/>
      <c r="E740" s="43"/>
      <c r="F740" s="44"/>
      <c r="G740" s="44"/>
      <c r="H740" s="44"/>
      <c r="I740" s="45"/>
    </row>
    <row r="741" spans="1:9" ht="45" customHeight="1" x14ac:dyDescent="0.25">
      <c r="A741" s="41"/>
      <c r="B741" s="62"/>
      <c r="C741" s="43"/>
      <c r="D741" s="43"/>
      <c r="E741" s="43"/>
      <c r="F741" s="44"/>
      <c r="G741" s="44"/>
      <c r="H741" s="44"/>
      <c r="I741" s="45"/>
    </row>
    <row r="742" spans="1:9" ht="45" customHeight="1" x14ac:dyDescent="0.25">
      <c r="A742" s="41"/>
      <c r="B742" s="62"/>
      <c r="C742" s="43"/>
      <c r="D742" s="43"/>
      <c r="E742" s="43"/>
      <c r="F742" s="44"/>
      <c r="G742" s="44"/>
      <c r="H742" s="44"/>
      <c r="I742" s="45"/>
    </row>
    <row r="743" spans="1:9" ht="45" customHeight="1" x14ac:dyDescent="0.25">
      <c r="A743" s="41"/>
      <c r="B743" s="62"/>
      <c r="C743" s="43"/>
      <c r="D743" s="43"/>
      <c r="E743" s="43"/>
      <c r="F743" s="44"/>
      <c r="G743" s="44"/>
      <c r="H743" s="44"/>
      <c r="I743" s="45"/>
    </row>
    <row r="744" spans="1:9" ht="45" customHeight="1" x14ac:dyDescent="0.25">
      <c r="A744" s="41"/>
      <c r="B744" s="62"/>
      <c r="C744" s="43"/>
      <c r="D744" s="43"/>
      <c r="E744" s="43"/>
      <c r="F744" s="44"/>
      <c r="G744" s="44"/>
      <c r="H744" s="44"/>
      <c r="I744" s="45"/>
    </row>
    <row r="745" spans="1:9" ht="45" customHeight="1" x14ac:dyDescent="0.25">
      <c r="A745" s="41"/>
      <c r="B745" s="62"/>
      <c r="C745" s="43"/>
      <c r="D745" s="43"/>
      <c r="E745" s="43"/>
      <c r="F745" s="44"/>
      <c r="G745" s="44"/>
      <c r="H745" s="44"/>
      <c r="I745" s="45"/>
    </row>
    <row r="746" spans="1:9" ht="45" customHeight="1" x14ac:dyDescent="0.25">
      <c r="A746" s="41"/>
      <c r="B746" s="62"/>
      <c r="C746" s="43"/>
      <c r="D746" s="43"/>
      <c r="E746" s="43"/>
      <c r="F746" s="44"/>
      <c r="G746" s="44"/>
      <c r="H746" s="44"/>
      <c r="I746" s="45"/>
    </row>
    <row r="747" spans="1:9" ht="45" customHeight="1" x14ac:dyDescent="0.25">
      <c r="A747" s="41"/>
      <c r="B747" s="62"/>
      <c r="C747" s="43"/>
      <c r="D747" s="43"/>
      <c r="E747" s="43"/>
      <c r="F747" s="44"/>
      <c r="G747" s="44"/>
      <c r="H747" s="44"/>
      <c r="I747" s="45"/>
    </row>
    <row r="748" spans="1:9" ht="45" customHeight="1" x14ac:dyDescent="0.25">
      <c r="A748" s="41"/>
      <c r="B748" s="62"/>
      <c r="C748" s="43"/>
      <c r="D748" s="43"/>
      <c r="E748" s="43"/>
      <c r="F748" s="44"/>
      <c r="G748" s="44"/>
      <c r="H748" s="44"/>
      <c r="I748" s="45"/>
    </row>
    <row r="749" spans="1:9" ht="45" customHeight="1" x14ac:dyDescent="0.25">
      <c r="A749" s="41"/>
      <c r="B749" s="62"/>
      <c r="C749" s="43"/>
      <c r="D749" s="43"/>
      <c r="E749" s="43"/>
      <c r="F749" s="44"/>
      <c r="G749" s="44"/>
      <c r="H749" s="44"/>
      <c r="I749" s="45"/>
    </row>
    <row r="750" spans="1:9" ht="45" customHeight="1" x14ac:dyDescent="0.25">
      <c r="A750" s="41"/>
      <c r="B750" s="62"/>
      <c r="C750" s="43"/>
      <c r="D750" s="43"/>
      <c r="E750" s="43"/>
      <c r="F750" s="44"/>
      <c r="G750" s="44"/>
      <c r="H750" s="44"/>
      <c r="I750" s="45"/>
    </row>
    <row r="751" spans="1:9" ht="45" customHeight="1" x14ac:dyDescent="0.25">
      <c r="A751" s="41"/>
      <c r="B751" s="62"/>
      <c r="C751" s="43"/>
      <c r="D751" s="43"/>
      <c r="E751" s="43"/>
      <c r="F751" s="44"/>
      <c r="G751" s="44"/>
      <c r="H751" s="44"/>
      <c r="I751" s="45"/>
    </row>
    <row r="752" spans="1:9" ht="45" customHeight="1" x14ac:dyDescent="0.25">
      <c r="A752" s="41"/>
      <c r="B752" s="62"/>
      <c r="C752" s="43"/>
      <c r="D752" s="43"/>
      <c r="E752" s="43"/>
      <c r="F752" s="44"/>
      <c r="G752" s="44"/>
      <c r="H752" s="44"/>
      <c r="I752" s="45"/>
    </row>
    <row r="753" spans="1:9" ht="45" customHeight="1" x14ac:dyDescent="0.25">
      <c r="A753" s="41"/>
      <c r="B753" s="62"/>
      <c r="C753" s="43"/>
      <c r="D753" s="43"/>
      <c r="E753" s="43"/>
      <c r="F753" s="44"/>
      <c r="G753" s="44"/>
      <c r="H753" s="44"/>
      <c r="I753" s="45"/>
    </row>
    <row r="754" spans="1:9" ht="45" customHeight="1" x14ac:dyDescent="0.25">
      <c r="A754" s="41"/>
      <c r="B754" s="62"/>
      <c r="C754" s="43"/>
      <c r="D754" s="43"/>
      <c r="E754" s="43"/>
      <c r="F754" s="44"/>
      <c r="G754" s="44"/>
      <c r="H754" s="44"/>
      <c r="I754" s="45"/>
    </row>
    <row r="755" spans="1:9" ht="45" customHeight="1" x14ac:dyDescent="0.25">
      <c r="A755" s="41"/>
      <c r="B755" s="62"/>
      <c r="C755" s="43"/>
      <c r="D755" s="43"/>
      <c r="E755" s="43"/>
      <c r="F755" s="44"/>
      <c r="G755" s="44"/>
      <c r="H755" s="44"/>
      <c r="I755" s="45"/>
    </row>
    <row r="756" spans="1:9" ht="45" customHeight="1" x14ac:dyDescent="0.25">
      <c r="A756" s="41"/>
      <c r="B756" s="62"/>
      <c r="C756" s="43"/>
      <c r="D756" s="43"/>
      <c r="E756" s="43"/>
      <c r="F756" s="44"/>
      <c r="G756" s="44"/>
      <c r="H756" s="44"/>
      <c r="I756" s="45"/>
    </row>
    <row r="757" spans="1:9" ht="45" customHeight="1" x14ac:dyDescent="0.25">
      <c r="A757" s="41"/>
      <c r="B757" s="62"/>
      <c r="C757" s="43"/>
      <c r="D757" s="43"/>
      <c r="E757" s="43"/>
      <c r="F757" s="44"/>
      <c r="G757" s="44"/>
      <c r="H757" s="44"/>
      <c r="I757" s="45"/>
    </row>
    <row r="758" spans="1:9" ht="45" customHeight="1" x14ac:dyDescent="0.25">
      <c r="A758" s="41"/>
      <c r="B758" s="62"/>
      <c r="C758" s="43"/>
      <c r="D758" s="43"/>
      <c r="E758" s="43"/>
      <c r="F758" s="44"/>
      <c r="G758" s="44"/>
      <c r="H758" s="44"/>
      <c r="I758" s="45"/>
    </row>
    <row r="759" spans="1:9" ht="45" customHeight="1" x14ac:dyDescent="0.25">
      <c r="A759" s="41"/>
      <c r="B759" s="62"/>
      <c r="C759" s="43"/>
      <c r="D759" s="43"/>
      <c r="E759" s="43"/>
      <c r="F759" s="44"/>
      <c r="G759" s="44"/>
      <c r="H759" s="44"/>
      <c r="I759" s="45"/>
    </row>
    <row r="760" spans="1:9" ht="45" customHeight="1" x14ac:dyDescent="0.25">
      <c r="A760" s="41"/>
      <c r="B760" s="62"/>
      <c r="C760" s="43"/>
      <c r="D760" s="43"/>
      <c r="E760" s="43"/>
      <c r="F760" s="44"/>
      <c r="G760" s="44"/>
      <c r="H760" s="44"/>
      <c r="I760" s="45"/>
    </row>
    <row r="761" spans="1:9" ht="45" customHeight="1" x14ac:dyDescent="0.25">
      <c r="A761" s="41"/>
      <c r="B761" s="62"/>
      <c r="C761" s="43"/>
      <c r="D761" s="43"/>
      <c r="E761" s="43"/>
      <c r="F761" s="44"/>
      <c r="G761" s="44"/>
      <c r="H761" s="44"/>
      <c r="I761" s="45"/>
    </row>
    <row r="762" spans="1:9" ht="45" customHeight="1" x14ac:dyDescent="0.25">
      <c r="A762" s="41"/>
      <c r="B762" s="62"/>
      <c r="C762" s="43"/>
      <c r="D762" s="43"/>
      <c r="E762" s="43"/>
      <c r="F762" s="44"/>
      <c r="G762" s="44"/>
      <c r="H762" s="44"/>
      <c r="I762" s="45"/>
    </row>
    <row r="763" spans="1:9" ht="45" customHeight="1" x14ac:dyDescent="0.25">
      <c r="A763" s="41"/>
      <c r="B763" s="62"/>
      <c r="C763" s="43"/>
      <c r="D763" s="43"/>
      <c r="E763" s="43"/>
      <c r="F763" s="44"/>
      <c r="G763" s="44"/>
      <c r="H763" s="44"/>
      <c r="I763" s="45"/>
    </row>
    <row r="764" spans="1:9" ht="45" customHeight="1" x14ac:dyDescent="0.25">
      <c r="A764" s="41"/>
      <c r="B764" s="62"/>
      <c r="C764" s="43"/>
      <c r="D764" s="43"/>
      <c r="E764" s="43"/>
      <c r="F764" s="44"/>
      <c r="G764" s="44"/>
      <c r="H764" s="44"/>
      <c r="I764" s="45"/>
    </row>
    <row r="765" spans="1:9" ht="45" customHeight="1" x14ac:dyDescent="0.25">
      <c r="A765" s="41"/>
      <c r="B765" s="62"/>
      <c r="C765" s="43"/>
      <c r="D765" s="43"/>
      <c r="E765" s="43"/>
      <c r="F765" s="44"/>
      <c r="G765" s="44"/>
      <c r="H765" s="44"/>
      <c r="I765" s="45"/>
    </row>
    <row r="766" spans="1:9" ht="45" customHeight="1" x14ac:dyDescent="0.25">
      <c r="A766" s="41"/>
      <c r="B766" s="62"/>
      <c r="C766" s="43"/>
      <c r="D766" s="43"/>
      <c r="E766" s="43"/>
      <c r="F766" s="44"/>
      <c r="G766" s="44"/>
      <c r="H766" s="44"/>
      <c r="I766" s="45"/>
    </row>
    <row r="767" spans="1:9" ht="45" customHeight="1" x14ac:dyDescent="0.25">
      <c r="A767" s="41"/>
      <c r="B767" s="62"/>
      <c r="C767" s="43"/>
      <c r="D767" s="43"/>
      <c r="E767" s="43"/>
      <c r="F767" s="44"/>
      <c r="G767" s="44"/>
      <c r="H767" s="44"/>
      <c r="I767" s="45"/>
    </row>
    <row r="768" spans="1:9" ht="45" customHeight="1" x14ac:dyDescent="0.25">
      <c r="A768" s="41"/>
      <c r="B768" s="62"/>
      <c r="C768" s="43"/>
      <c r="D768" s="43"/>
      <c r="E768" s="43"/>
      <c r="F768" s="44"/>
      <c r="G768" s="44"/>
      <c r="H768" s="44"/>
      <c r="I768" s="45"/>
    </row>
    <row r="769" spans="1:9" ht="45" customHeight="1" x14ac:dyDescent="0.25">
      <c r="A769" s="41"/>
      <c r="B769" s="62"/>
      <c r="C769" s="43"/>
      <c r="D769" s="43"/>
      <c r="E769" s="43"/>
      <c r="F769" s="44"/>
      <c r="G769" s="44"/>
      <c r="H769" s="44"/>
      <c r="I769" s="45"/>
    </row>
    <row r="770" spans="1:9" ht="45" customHeight="1" x14ac:dyDescent="0.25">
      <c r="A770" s="41"/>
      <c r="B770" s="62"/>
      <c r="C770" s="43"/>
      <c r="D770" s="43"/>
      <c r="E770" s="43"/>
      <c r="F770" s="44"/>
      <c r="G770" s="44"/>
      <c r="H770" s="44"/>
      <c r="I770" s="45"/>
    </row>
    <row r="771" spans="1:9" ht="45" customHeight="1" x14ac:dyDescent="0.25">
      <c r="A771" s="41"/>
      <c r="B771" s="62"/>
      <c r="C771" s="43"/>
      <c r="D771" s="43"/>
      <c r="E771" s="43"/>
      <c r="F771" s="44"/>
      <c r="G771" s="44"/>
      <c r="H771" s="44"/>
      <c r="I771" s="45"/>
    </row>
    <row r="772" spans="1:9" ht="45" customHeight="1" x14ac:dyDescent="0.25">
      <c r="A772" s="41"/>
      <c r="B772" s="62"/>
      <c r="C772" s="43"/>
      <c r="D772" s="43"/>
      <c r="E772" s="43"/>
      <c r="F772" s="44"/>
      <c r="G772" s="44"/>
      <c r="H772" s="44"/>
      <c r="I772" s="45"/>
    </row>
    <row r="773" spans="1:9" ht="45" customHeight="1" x14ac:dyDescent="0.25">
      <c r="A773" s="41"/>
      <c r="B773" s="62"/>
      <c r="C773" s="43"/>
      <c r="D773" s="43"/>
      <c r="E773" s="43"/>
      <c r="F773" s="44"/>
      <c r="G773" s="44"/>
      <c r="H773" s="44"/>
      <c r="I773" s="45"/>
    </row>
    <row r="774" spans="1:9" ht="45" customHeight="1" x14ac:dyDescent="0.25">
      <c r="A774" s="41"/>
      <c r="B774" s="62"/>
      <c r="C774" s="43"/>
      <c r="D774" s="43"/>
      <c r="E774" s="43"/>
      <c r="F774" s="44"/>
      <c r="G774" s="44"/>
      <c r="H774" s="44"/>
      <c r="I774" s="45"/>
    </row>
    <row r="775" spans="1:9" ht="45" customHeight="1" x14ac:dyDescent="0.25">
      <c r="A775" s="41"/>
      <c r="B775" s="62"/>
      <c r="C775" s="43"/>
      <c r="D775" s="43"/>
      <c r="E775" s="43"/>
      <c r="F775" s="44"/>
      <c r="G775" s="44"/>
      <c r="H775" s="44"/>
      <c r="I775" s="45"/>
    </row>
    <row r="776" spans="1:9" ht="45" customHeight="1" x14ac:dyDescent="0.25">
      <c r="A776" s="41"/>
      <c r="B776" s="62"/>
      <c r="C776" s="43"/>
      <c r="D776" s="43"/>
      <c r="E776" s="43"/>
      <c r="F776" s="44"/>
      <c r="G776" s="44"/>
      <c r="H776" s="44"/>
      <c r="I776" s="45"/>
    </row>
    <row r="777" spans="1:9" ht="45" customHeight="1" x14ac:dyDescent="0.25">
      <c r="A777" s="41"/>
      <c r="B777" s="62"/>
      <c r="C777" s="43"/>
      <c r="D777" s="43"/>
      <c r="E777" s="43"/>
      <c r="F777" s="44"/>
      <c r="G777" s="44"/>
      <c r="H777" s="44"/>
      <c r="I777" s="45"/>
    </row>
    <row r="778" spans="1:9" ht="45" customHeight="1" x14ac:dyDescent="0.25">
      <c r="A778" s="41"/>
      <c r="B778" s="62"/>
      <c r="C778" s="43"/>
      <c r="D778" s="43"/>
      <c r="E778" s="43"/>
      <c r="F778" s="44"/>
      <c r="G778" s="44"/>
      <c r="H778" s="44"/>
      <c r="I778" s="45"/>
    </row>
    <row r="779" spans="1:9" ht="45" customHeight="1" x14ac:dyDescent="0.25">
      <c r="A779" s="41"/>
      <c r="B779" s="62"/>
      <c r="C779" s="43"/>
      <c r="D779" s="43"/>
      <c r="E779" s="43"/>
      <c r="F779" s="44"/>
      <c r="G779" s="44"/>
      <c r="H779" s="44"/>
      <c r="I779" s="45"/>
    </row>
    <row r="780" spans="1:9" ht="45" customHeight="1" x14ac:dyDescent="0.25">
      <c r="A780" s="41"/>
      <c r="B780" s="62"/>
      <c r="C780" s="43"/>
      <c r="D780" s="43"/>
      <c r="E780" s="43"/>
      <c r="F780" s="44"/>
      <c r="G780" s="44"/>
      <c r="H780" s="44"/>
      <c r="I780" s="45"/>
    </row>
    <row r="781" spans="1:9" ht="45" customHeight="1" x14ac:dyDescent="0.25">
      <c r="A781" s="41"/>
      <c r="B781" s="62"/>
      <c r="C781" s="43"/>
      <c r="D781" s="43"/>
      <c r="E781" s="43"/>
      <c r="F781" s="44"/>
      <c r="G781" s="44"/>
      <c r="H781" s="44"/>
      <c r="I781" s="45"/>
    </row>
    <row r="782" spans="1:9" ht="45" customHeight="1" x14ac:dyDescent="0.25">
      <c r="A782" s="41"/>
      <c r="B782" s="62"/>
      <c r="C782" s="43"/>
      <c r="D782" s="43"/>
      <c r="E782" s="43"/>
      <c r="F782" s="44"/>
      <c r="G782" s="44"/>
      <c r="H782" s="44"/>
      <c r="I782" s="45"/>
    </row>
    <row r="783" spans="1:9" ht="45" customHeight="1" x14ac:dyDescent="0.25">
      <c r="A783" s="41"/>
      <c r="B783" s="62"/>
      <c r="C783" s="43"/>
      <c r="D783" s="43"/>
      <c r="E783" s="43"/>
      <c r="F783" s="44"/>
      <c r="G783" s="44"/>
      <c r="H783" s="44"/>
      <c r="I783" s="45"/>
    </row>
    <row r="784" spans="1:9" ht="45" customHeight="1" x14ac:dyDescent="0.25">
      <c r="A784" s="41"/>
      <c r="B784" s="62"/>
      <c r="C784" s="43"/>
      <c r="D784" s="43"/>
      <c r="E784" s="43"/>
      <c r="F784" s="44"/>
      <c r="G784" s="44"/>
      <c r="H784" s="44"/>
      <c r="I784" s="45"/>
    </row>
    <row r="785" spans="1:9" ht="45" customHeight="1" x14ac:dyDescent="0.25">
      <c r="A785" s="41"/>
      <c r="B785" s="62"/>
      <c r="C785" s="43"/>
      <c r="D785" s="43"/>
      <c r="E785" s="43"/>
      <c r="F785" s="44"/>
      <c r="G785" s="44"/>
      <c r="H785" s="44"/>
      <c r="I785" s="45"/>
    </row>
    <row r="786" spans="1:9" ht="45" customHeight="1" x14ac:dyDescent="0.25">
      <c r="A786" s="41"/>
      <c r="B786" s="62"/>
      <c r="C786" s="43"/>
      <c r="D786" s="43"/>
      <c r="E786" s="43"/>
      <c r="F786" s="44"/>
      <c r="G786" s="44"/>
      <c r="H786" s="44"/>
      <c r="I786" s="45"/>
    </row>
    <row r="787" spans="1:9" ht="45" customHeight="1" x14ac:dyDescent="0.25">
      <c r="A787" s="41"/>
      <c r="B787" s="62"/>
      <c r="C787" s="43"/>
      <c r="D787" s="43"/>
      <c r="E787" s="43"/>
      <c r="F787" s="44"/>
      <c r="G787" s="44"/>
      <c r="H787" s="44"/>
      <c r="I787" s="45"/>
    </row>
    <row r="788" spans="1:9" ht="45" customHeight="1" x14ac:dyDescent="0.25">
      <c r="A788" s="41"/>
      <c r="B788" s="62"/>
      <c r="C788" s="43"/>
      <c r="D788" s="43"/>
      <c r="E788" s="43"/>
      <c r="F788" s="44"/>
      <c r="G788" s="44"/>
      <c r="H788" s="44"/>
      <c r="I788" s="45"/>
    </row>
    <row r="789" spans="1:9" ht="45" customHeight="1" x14ac:dyDescent="0.25">
      <c r="A789" s="41"/>
      <c r="B789" s="62"/>
      <c r="C789" s="43"/>
      <c r="D789" s="43"/>
      <c r="E789" s="43"/>
      <c r="F789" s="44"/>
      <c r="G789" s="44"/>
      <c r="H789" s="44"/>
      <c r="I789" s="45"/>
    </row>
    <row r="790" spans="1:9" ht="45" customHeight="1" x14ac:dyDescent="0.25">
      <c r="A790" s="41"/>
      <c r="B790" s="62"/>
      <c r="C790" s="43"/>
      <c r="D790" s="43"/>
      <c r="E790" s="43"/>
      <c r="F790" s="44"/>
      <c r="G790" s="44"/>
      <c r="H790" s="44"/>
      <c r="I790" s="45"/>
    </row>
    <row r="791" spans="1:9" ht="45" customHeight="1" x14ac:dyDescent="0.25">
      <c r="A791" s="41"/>
      <c r="B791" s="62"/>
      <c r="C791" s="43"/>
      <c r="D791" s="43"/>
      <c r="E791" s="43"/>
      <c r="F791" s="44"/>
      <c r="G791" s="44"/>
      <c r="H791" s="44"/>
      <c r="I791" s="45"/>
    </row>
    <row r="792" spans="1:9" ht="45" customHeight="1" x14ac:dyDescent="0.25">
      <c r="A792" s="41"/>
      <c r="B792" s="62"/>
      <c r="C792" s="43"/>
      <c r="D792" s="43"/>
      <c r="E792" s="43"/>
      <c r="F792" s="44"/>
      <c r="G792" s="44"/>
      <c r="H792" s="44"/>
      <c r="I792" s="45"/>
    </row>
    <row r="793" spans="1:9" ht="45" customHeight="1" x14ac:dyDescent="0.25">
      <c r="A793" s="41"/>
      <c r="B793" s="62"/>
      <c r="C793" s="43"/>
      <c r="D793" s="43"/>
      <c r="E793" s="43"/>
      <c r="F793" s="44"/>
      <c r="G793" s="44"/>
      <c r="H793" s="44"/>
      <c r="I793" s="45"/>
    </row>
    <row r="794" spans="1:9" ht="45" customHeight="1" x14ac:dyDescent="0.25">
      <c r="A794" s="41"/>
      <c r="B794" s="62"/>
      <c r="C794" s="43"/>
      <c r="D794" s="43"/>
      <c r="E794" s="43"/>
      <c r="F794" s="44"/>
      <c r="G794" s="44"/>
      <c r="H794" s="44"/>
      <c r="I794" s="45"/>
    </row>
    <row r="795" spans="1:9" ht="45" customHeight="1" x14ac:dyDescent="0.25">
      <c r="A795" s="41"/>
      <c r="B795" s="62"/>
      <c r="C795" s="43"/>
      <c r="D795" s="43"/>
      <c r="E795" s="43"/>
      <c r="F795" s="44"/>
      <c r="G795" s="44"/>
      <c r="H795" s="44"/>
      <c r="I795" s="45"/>
    </row>
    <row r="796" spans="1:9" ht="45" customHeight="1" x14ac:dyDescent="0.25">
      <c r="A796" s="41"/>
      <c r="B796" s="62"/>
      <c r="C796" s="43"/>
      <c r="D796" s="43"/>
      <c r="E796" s="43"/>
      <c r="F796" s="44"/>
      <c r="G796" s="44"/>
      <c r="H796" s="44"/>
      <c r="I796" s="45"/>
    </row>
    <row r="797" spans="1:9" ht="45" customHeight="1" x14ac:dyDescent="0.25">
      <c r="A797" s="41"/>
      <c r="B797" s="62"/>
      <c r="C797" s="43"/>
      <c r="D797" s="43"/>
      <c r="E797" s="43"/>
      <c r="F797" s="44"/>
      <c r="G797" s="44"/>
      <c r="H797" s="44"/>
      <c r="I797" s="45"/>
    </row>
    <row r="798" spans="1:9" ht="45" customHeight="1" x14ac:dyDescent="0.25">
      <c r="A798" s="41"/>
      <c r="B798" s="62"/>
      <c r="C798" s="43"/>
      <c r="D798" s="43"/>
      <c r="E798" s="43"/>
      <c r="F798" s="44"/>
      <c r="G798" s="44"/>
      <c r="H798" s="44"/>
      <c r="I798" s="45"/>
    </row>
    <row r="799" spans="1:9" ht="45" customHeight="1" x14ac:dyDescent="0.25">
      <c r="A799" s="41"/>
      <c r="B799" s="62"/>
      <c r="C799" s="43"/>
      <c r="D799" s="43"/>
      <c r="E799" s="43"/>
      <c r="F799" s="44"/>
      <c r="G799" s="44"/>
      <c r="H799" s="44"/>
      <c r="I799" s="45"/>
    </row>
    <row r="800" spans="1:9" ht="45" customHeight="1" x14ac:dyDescent="0.25">
      <c r="A800" s="41"/>
      <c r="B800" s="62"/>
      <c r="C800" s="43"/>
      <c r="D800" s="43"/>
      <c r="E800" s="43"/>
      <c r="F800" s="44"/>
      <c r="G800" s="44"/>
      <c r="H800" s="44"/>
      <c r="I800" s="45"/>
    </row>
    <row r="801" spans="1:9" ht="45" customHeight="1" x14ac:dyDescent="0.25">
      <c r="A801" s="41"/>
      <c r="B801" s="62"/>
      <c r="C801" s="43"/>
      <c r="D801" s="43"/>
      <c r="E801" s="43"/>
      <c r="F801" s="44"/>
      <c r="G801" s="44"/>
      <c r="H801" s="44"/>
      <c r="I801" s="45"/>
    </row>
    <row r="802" spans="1:9" ht="45" customHeight="1" x14ac:dyDescent="0.25">
      <c r="A802" s="41"/>
      <c r="B802" s="62"/>
      <c r="C802" s="43"/>
      <c r="D802" s="43"/>
      <c r="E802" s="43"/>
      <c r="F802" s="44"/>
      <c r="G802" s="44"/>
      <c r="H802" s="44"/>
      <c r="I802" s="45"/>
    </row>
    <row r="803" spans="1:9" ht="45" customHeight="1" x14ac:dyDescent="0.25">
      <c r="A803" s="41"/>
      <c r="B803" s="62"/>
      <c r="C803" s="43"/>
      <c r="D803" s="43"/>
      <c r="E803" s="43"/>
      <c r="F803" s="44"/>
      <c r="G803" s="44"/>
      <c r="H803" s="44"/>
      <c r="I803" s="45"/>
    </row>
    <row r="804" spans="1:9" ht="45" customHeight="1" x14ac:dyDescent="0.25">
      <c r="A804" s="41"/>
      <c r="B804" s="62"/>
      <c r="C804" s="43"/>
      <c r="D804" s="43"/>
      <c r="E804" s="43"/>
      <c r="F804" s="44"/>
      <c r="G804" s="44"/>
      <c r="H804" s="44"/>
      <c r="I804" s="45"/>
    </row>
    <row r="805" spans="1:9" ht="45" customHeight="1" x14ac:dyDescent="0.25">
      <c r="A805" s="41"/>
      <c r="B805" s="62"/>
      <c r="C805" s="43"/>
      <c r="D805" s="43"/>
      <c r="E805" s="43"/>
      <c r="F805" s="44"/>
      <c r="G805" s="44"/>
      <c r="H805" s="44"/>
      <c r="I805" s="45"/>
    </row>
    <row r="806" spans="1:9" ht="45" customHeight="1" x14ac:dyDescent="0.25">
      <c r="A806" s="41"/>
      <c r="B806" s="62"/>
      <c r="C806" s="43"/>
      <c r="D806" s="43"/>
      <c r="E806" s="43"/>
      <c r="F806" s="44"/>
      <c r="G806" s="44"/>
      <c r="H806" s="44"/>
      <c r="I806" s="45"/>
    </row>
    <row r="807" spans="1:9" ht="45" customHeight="1" x14ac:dyDescent="0.25">
      <c r="A807" s="41"/>
      <c r="B807" s="62"/>
      <c r="C807" s="43"/>
      <c r="D807" s="43"/>
      <c r="E807" s="43"/>
      <c r="F807" s="44"/>
      <c r="G807" s="44"/>
      <c r="H807" s="44"/>
      <c r="I807" s="45"/>
    </row>
    <row r="808" spans="1:9" ht="45" customHeight="1" x14ac:dyDescent="0.25">
      <c r="A808" s="41"/>
      <c r="B808" s="62"/>
      <c r="C808" s="43"/>
      <c r="D808" s="43"/>
      <c r="E808" s="43"/>
      <c r="F808" s="44"/>
      <c r="G808" s="44"/>
      <c r="H808" s="44"/>
      <c r="I808" s="45"/>
    </row>
    <row r="809" spans="1:9" ht="45" customHeight="1" x14ac:dyDescent="0.25">
      <c r="A809" s="41"/>
      <c r="B809" s="62"/>
      <c r="C809" s="43"/>
      <c r="D809" s="43"/>
      <c r="E809" s="43"/>
      <c r="F809" s="44"/>
      <c r="G809" s="44"/>
      <c r="H809" s="44"/>
      <c r="I809" s="45"/>
    </row>
    <row r="810" spans="1:9" ht="45" customHeight="1" x14ac:dyDescent="0.25">
      <c r="A810" s="41"/>
      <c r="B810" s="62"/>
      <c r="C810" s="43"/>
      <c r="D810" s="43"/>
      <c r="E810" s="43"/>
      <c r="F810" s="44"/>
      <c r="G810" s="44"/>
      <c r="H810" s="44"/>
      <c r="I810" s="45"/>
    </row>
    <row r="811" spans="1:9" ht="45" customHeight="1" x14ac:dyDescent="0.25">
      <c r="A811" s="41"/>
      <c r="B811" s="62"/>
      <c r="C811" s="43"/>
      <c r="D811" s="43"/>
      <c r="E811" s="43"/>
      <c r="F811" s="44"/>
      <c r="G811" s="44"/>
      <c r="H811" s="44"/>
      <c r="I811" s="45"/>
    </row>
    <row r="812" spans="1:9" ht="45" customHeight="1" x14ac:dyDescent="0.25">
      <c r="A812" s="41"/>
      <c r="B812" s="62"/>
      <c r="C812" s="43"/>
      <c r="D812" s="43"/>
      <c r="E812" s="43"/>
      <c r="F812" s="44"/>
      <c r="G812" s="44"/>
      <c r="H812" s="44"/>
      <c r="I812" s="45"/>
    </row>
    <row r="813" spans="1:9" ht="45" customHeight="1" x14ac:dyDescent="0.25">
      <c r="A813" s="41"/>
      <c r="B813" s="62"/>
      <c r="C813" s="43"/>
      <c r="D813" s="43"/>
      <c r="E813" s="43"/>
      <c r="F813" s="44"/>
      <c r="G813" s="44"/>
      <c r="H813" s="44"/>
      <c r="I813" s="45"/>
    </row>
    <row r="814" spans="1:9" ht="45" customHeight="1" x14ac:dyDescent="0.25">
      <c r="A814" s="41"/>
      <c r="B814" s="62"/>
      <c r="C814" s="43"/>
      <c r="D814" s="43"/>
      <c r="E814" s="43"/>
      <c r="F814" s="44"/>
      <c r="G814" s="44"/>
      <c r="H814" s="44"/>
      <c r="I814" s="45"/>
    </row>
    <row r="815" spans="1:9" ht="45" customHeight="1" x14ac:dyDescent="0.25">
      <c r="A815" s="41"/>
      <c r="B815" s="62"/>
      <c r="C815" s="43"/>
      <c r="D815" s="43"/>
      <c r="E815" s="43"/>
      <c r="F815" s="44"/>
      <c r="G815" s="44"/>
      <c r="H815" s="44"/>
      <c r="I815" s="45"/>
    </row>
    <row r="816" spans="1:9" ht="45" customHeight="1" x14ac:dyDescent="0.25">
      <c r="A816" s="41"/>
      <c r="B816" s="62"/>
      <c r="C816" s="43"/>
      <c r="D816" s="43"/>
      <c r="E816" s="43"/>
      <c r="F816" s="44"/>
      <c r="G816" s="44"/>
      <c r="H816" s="44"/>
      <c r="I816" s="45"/>
    </row>
    <row r="817" spans="1:9" ht="45" customHeight="1" x14ac:dyDescent="0.25">
      <c r="A817" s="41"/>
      <c r="B817" s="62"/>
      <c r="C817" s="43"/>
      <c r="D817" s="43"/>
      <c r="E817" s="43"/>
      <c r="F817" s="44"/>
      <c r="G817" s="44"/>
      <c r="H817" s="44"/>
      <c r="I817" s="45"/>
    </row>
    <row r="818" spans="1:9" ht="45" customHeight="1" x14ac:dyDescent="0.25">
      <c r="A818" s="41"/>
      <c r="B818" s="62"/>
      <c r="C818" s="43"/>
      <c r="D818" s="43"/>
      <c r="E818" s="43"/>
      <c r="F818" s="44"/>
      <c r="G818" s="44"/>
      <c r="H818" s="44"/>
      <c r="I818" s="45"/>
    </row>
    <row r="819" spans="1:9" ht="45" customHeight="1" x14ac:dyDescent="0.25">
      <c r="A819" s="41"/>
      <c r="B819" s="62"/>
      <c r="C819" s="43"/>
      <c r="D819" s="43"/>
      <c r="E819" s="43"/>
      <c r="F819" s="44"/>
      <c r="G819" s="44"/>
      <c r="H819" s="44"/>
      <c r="I819" s="45"/>
    </row>
    <row r="820" spans="1:9" ht="45" customHeight="1" x14ac:dyDescent="0.25">
      <c r="A820" s="41"/>
      <c r="B820" s="62"/>
      <c r="C820" s="43"/>
      <c r="D820" s="43"/>
      <c r="E820" s="43"/>
      <c r="F820" s="44"/>
      <c r="G820" s="44"/>
      <c r="H820" s="44"/>
      <c r="I820" s="45"/>
    </row>
    <row r="821" spans="1:9" ht="45" customHeight="1" x14ac:dyDescent="0.25">
      <c r="A821" s="41"/>
      <c r="B821" s="62"/>
      <c r="C821" s="43"/>
      <c r="D821" s="43"/>
      <c r="E821" s="43"/>
      <c r="F821" s="44"/>
      <c r="G821" s="44"/>
      <c r="H821" s="44"/>
      <c r="I821" s="45"/>
    </row>
    <row r="822" spans="1:9" ht="45" customHeight="1" x14ac:dyDescent="0.25">
      <c r="A822" s="41"/>
      <c r="B822" s="62"/>
      <c r="C822" s="43"/>
      <c r="D822" s="43"/>
      <c r="E822" s="43"/>
      <c r="F822" s="44"/>
      <c r="G822" s="44"/>
      <c r="H822" s="44"/>
      <c r="I822" s="45"/>
    </row>
    <row r="823" spans="1:9" ht="45" customHeight="1" x14ac:dyDescent="0.25">
      <c r="A823" s="41"/>
      <c r="B823" s="62"/>
      <c r="C823" s="43"/>
      <c r="D823" s="43"/>
      <c r="E823" s="43"/>
      <c r="F823" s="44"/>
      <c r="G823" s="44"/>
      <c r="H823" s="44"/>
      <c r="I823" s="45"/>
    </row>
    <row r="824" spans="1:9" ht="45" customHeight="1" x14ac:dyDescent="0.25">
      <c r="A824" s="41"/>
      <c r="B824" s="62"/>
      <c r="C824" s="43"/>
      <c r="D824" s="43"/>
      <c r="E824" s="43"/>
      <c r="F824" s="44"/>
      <c r="G824" s="44"/>
      <c r="H824" s="44"/>
      <c r="I824" s="45"/>
    </row>
    <row r="825" spans="1:9" ht="45" customHeight="1" x14ac:dyDescent="0.25">
      <c r="A825" s="41"/>
      <c r="B825" s="62"/>
      <c r="C825" s="43"/>
      <c r="D825" s="43"/>
      <c r="E825" s="43"/>
      <c r="F825" s="44"/>
      <c r="G825" s="44"/>
      <c r="H825" s="44"/>
      <c r="I825" s="45"/>
    </row>
    <row r="826" spans="1:9" ht="45" customHeight="1" x14ac:dyDescent="0.25">
      <c r="A826" s="41"/>
      <c r="B826" s="62"/>
      <c r="C826" s="43"/>
      <c r="D826" s="43"/>
      <c r="E826" s="43"/>
      <c r="F826" s="44"/>
      <c r="G826" s="44"/>
      <c r="H826" s="44"/>
      <c r="I826" s="45"/>
    </row>
    <row r="827" spans="1:9" ht="45" customHeight="1" x14ac:dyDescent="0.25">
      <c r="A827" s="41"/>
      <c r="B827" s="62"/>
      <c r="C827" s="43"/>
      <c r="D827" s="43"/>
      <c r="E827" s="43"/>
      <c r="F827" s="44"/>
      <c r="G827" s="44"/>
      <c r="H827" s="44"/>
      <c r="I827" s="45"/>
    </row>
    <row r="828" spans="1:9" ht="45" customHeight="1" x14ac:dyDescent="0.25">
      <c r="A828" s="41"/>
      <c r="B828" s="62"/>
      <c r="C828" s="43"/>
      <c r="D828" s="43"/>
      <c r="E828" s="43"/>
      <c r="F828" s="44"/>
      <c r="G828" s="44"/>
      <c r="H828" s="44"/>
      <c r="I828" s="45"/>
    </row>
    <row r="829" spans="1:9" ht="45" customHeight="1" x14ac:dyDescent="0.25">
      <c r="A829" s="41"/>
      <c r="B829" s="62"/>
      <c r="C829" s="43"/>
      <c r="D829" s="43"/>
      <c r="E829" s="43"/>
      <c r="F829" s="44"/>
      <c r="G829" s="44"/>
      <c r="H829" s="44"/>
      <c r="I829" s="45"/>
    </row>
    <row r="830" spans="1:9" ht="45" customHeight="1" x14ac:dyDescent="0.25">
      <c r="A830" s="41"/>
      <c r="B830" s="62"/>
      <c r="C830" s="43"/>
      <c r="D830" s="43"/>
      <c r="E830" s="43"/>
      <c r="F830" s="44"/>
      <c r="G830" s="44"/>
      <c r="H830" s="44"/>
      <c r="I830" s="45"/>
    </row>
    <row r="831" spans="1:9" ht="45" customHeight="1" x14ac:dyDescent="0.25">
      <c r="A831" s="41"/>
      <c r="B831" s="62"/>
      <c r="C831" s="43"/>
      <c r="D831" s="43"/>
      <c r="E831" s="43"/>
      <c r="F831" s="44"/>
      <c r="G831" s="44"/>
      <c r="H831" s="44"/>
      <c r="I831" s="45"/>
    </row>
    <row r="832" spans="1:9" ht="45" customHeight="1" x14ac:dyDescent="0.25">
      <c r="A832" s="41"/>
      <c r="B832" s="62"/>
      <c r="C832" s="43"/>
      <c r="D832" s="43"/>
      <c r="E832" s="43"/>
      <c r="F832" s="44"/>
      <c r="G832" s="44"/>
      <c r="H832" s="44"/>
      <c r="I832" s="45"/>
    </row>
    <row r="833" spans="1:9" ht="45" customHeight="1" x14ac:dyDescent="0.25">
      <c r="A833" s="41"/>
      <c r="B833" s="62"/>
      <c r="C833" s="43"/>
      <c r="D833" s="43"/>
      <c r="E833" s="43"/>
      <c r="F833" s="44"/>
      <c r="G833" s="44"/>
      <c r="H833" s="44"/>
      <c r="I833" s="45"/>
    </row>
    <row r="834" spans="1:9" ht="45" customHeight="1" x14ac:dyDescent="0.25">
      <c r="A834" s="41"/>
      <c r="B834" s="62"/>
      <c r="C834" s="43"/>
      <c r="D834" s="43"/>
      <c r="E834" s="43"/>
      <c r="F834" s="44"/>
      <c r="G834" s="44"/>
      <c r="H834" s="44"/>
      <c r="I834" s="45"/>
    </row>
    <row r="835" spans="1:9" ht="45" customHeight="1" x14ac:dyDescent="0.25">
      <c r="A835" s="41"/>
      <c r="B835" s="62"/>
      <c r="C835" s="43"/>
      <c r="D835" s="43"/>
      <c r="E835" s="43"/>
      <c r="F835" s="44"/>
      <c r="G835" s="44"/>
      <c r="H835" s="44"/>
      <c r="I835" s="45"/>
    </row>
    <row r="836" spans="1:9" ht="45" customHeight="1" x14ac:dyDescent="0.25">
      <c r="A836" s="41"/>
      <c r="B836" s="62"/>
      <c r="C836" s="43"/>
      <c r="D836" s="43"/>
      <c r="E836" s="43"/>
      <c r="F836" s="44"/>
      <c r="G836" s="44"/>
      <c r="H836" s="44"/>
      <c r="I836" s="45"/>
    </row>
    <row r="837" spans="1:9" ht="45" customHeight="1" x14ac:dyDescent="0.25">
      <c r="A837" s="41"/>
      <c r="B837" s="62"/>
      <c r="C837" s="43"/>
      <c r="D837" s="43"/>
      <c r="E837" s="43"/>
      <c r="F837" s="44"/>
      <c r="G837" s="44"/>
      <c r="H837" s="44"/>
      <c r="I837" s="45"/>
    </row>
    <row r="838" spans="1:9" ht="45" customHeight="1" x14ac:dyDescent="0.25">
      <c r="A838" s="41"/>
      <c r="B838" s="62"/>
      <c r="C838" s="43"/>
      <c r="D838" s="43"/>
      <c r="E838" s="43"/>
      <c r="F838" s="44"/>
      <c r="G838" s="44"/>
      <c r="H838" s="44"/>
      <c r="I838" s="45"/>
    </row>
    <row r="839" spans="1:9" ht="45" customHeight="1" x14ac:dyDescent="0.25">
      <c r="A839" s="41"/>
      <c r="B839" s="62"/>
      <c r="C839" s="43"/>
      <c r="D839" s="43"/>
      <c r="E839" s="43"/>
      <c r="F839" s="44"/>
      <c r="G839" s="44"/>
      <c r="H839" s="44"/>
      <c r="I839" s="45"/>
    </row>
    <row r="840" spans="1:9" ht="45" customHeight="1" x14ac:dyDescent="0.25">
      <c r="A840" s="41"/>
      <c r="B840" s="62"/>
      <c r="C840" s="43"/>
      <c r="D840" s="43"/>
      <c r="E840" s="43"/>
      <c r="F840" s="44"/>
      <c r="G840" s="44"/>
      <c r="H840" s="44"/>
      <c r="I840" s="45"/>
    </row>
    <row r="841" spans="1:9" ht="45" customHeight="1" x14ac:dyDescent="0.25">
      <c r="A841" s="41"/>
      <c r="B841" s="62"/>
      <c r="C841" s="43"/>
      <c r="D841" s="43"/>
      <c r="E841" s="43"/>
      <c r="F841" s="44"/>
      <c r="G841" s="44"/>
      <c r="H841" s="44"/>
      <c r="I841" s="45"/>
    </row>
    <row r="842" spans="1:9" ht="45" customHeight="1" x14ac:dyDescent="0.25">
      <c r="A842" s="41"/>
      <c r="B842" s="62"/>
      <c r="C842" s="43"/>
      <c r="D842" s="43"/>
      <c r="E842" s="43"/>
      <c r="F842" s="44"/>
      <c r="G842" s="44"/>
      <c r="H842" s="44"/>
      <c r="I842" s="45"/>
    </row>
    <row r="843" spans="1:9" ht="45" customHeight="1" x14ac:dyDescent="0.25">
      <c r="A843" s="41"/>
      <c r="B843" s="62"/>
      <c r="C843" s="43"/>
      <c r="D843" s="43"/>
      <c r="E843" s="43"/>
      <c r="F843" s="44"/>
      <c r="G843" s="44"/>
      <c r="H843" s="44"/>
      <c r="I843" s="45"/>
    </row>
    <row r="844" spans="1:9" ht="45" customHeight="1" x14ac:dyDescent="0.25">
      <c r="A844" s="41"/>
      <c r="B844" s="62"/>
      <c r="C844" s="43"/>
      <c r="D844" s="43"/>
      <c r="E844" s="43"/>
      <c r="F844" s="44"/>
      <c r="G844" s="44"/>
      <c r="H844" s="44"/>
      <c r="I844" s="45"/>
    </row>
    <row r="845" spans="1:9" ht="45" customHeight="1" x14ac:dyDescent="0.25">
      <c r="A845" s="41"/>
      <c r="B845" s="62"/>
      <c r="C845" s="43"/>
      <c r="D845" s="43"/>
      <c r="E845" s="43"/>
      <c r="F845" s="44"/>
      <c r="G845" s="44"/>
      <c r="H845" s="44"/>
      <c r="I845" s="45"/>
    </row>
    <row r="846" spans="1:9" ht="45" customHeight="1" x14ac:dyDescent="0.25">
      <c r="A846" s="41"/>
      <c r="B846" s="62"/>
      <c r="C846" s="43"/>
      <c r="D846" s="43"/>
      <c r="E846" s="43"/>
      <c r="F846" s="44"/>
      <c r="G846" s="44"/>
      <c r="H846" s="44"/>
      <c r="I846" s="45"/>
    </row>
    <row r="847" spans="1:9" ht="45" customHeight="1" x14ac:dyDescent="0.25">
      <c r="A847" s="41"/>
      <c r="B847" s="62"/>
      <c r="C847" s="43"/>
      <c r="D847" s="43"/>
      <c r="E847" s="43"/>
      <c r="F847" s="44"/>
      <c r="G847" s="44"/>
      <c r="H847" s="44"/>
      <c r="I847" s="45"/>
    </row>
    <row r="848" spans="1:9" ht="45" customHeight="1" x14ac:dyDescent="0.25">
      <c r="A848" s="41"/>
      <c r="B848" s="62"/>
      <c r="C848" s="43"/>
      <c r="D848" s="43"/>
      <c r="E848" s="43"/>
      <c r="F848" s="44"/>
      <c r="G848" s="44"/>
      <c r="H848" s="44"/>
      <c r="I848" s="45"/>
    </row>
    <row r="849" spans="1:9" ht="45" customHeight="1" x14ac:dyDescent="0.25">
      <c r="A849" s="41"/>
      <c r="B849" s="62"/>
      <c r="C849" s="43"/>
      <c r="D849" s="43"/>
      <c r="E849" s="43"/>
      <c r="F849" s="44"/>
      <c r="G849" s="44"/>
      <c r="H849" s="44"/>
      <c r="I849" s="45"/>
    </row>
    <row r="850" spans="1:9" ht="45" customHeight="1" x14ac:dyDescent="0.25">
      <c r="A850" s="41"/>
      <c r="B850" s="62"/>
      <c r="C850" s="43"/>
      <c r="D850" s="43"/>
      <c r="E850" s="43"/>
      <c r="F850" s="44"/>
      <c r="G850" s="44"/>
      <c r="H850" s="44"/>
      <c r="I850" s="45"/>
    </row>
    <row r="851" spans="1:9" ht="45" customHeight="1" x14ac:dyDescent="0.25">
      <c r="A851" s="41"/>
      <c r="B851" s="62"/>
      <c r="C851" s="43"/>
      <c r="D851" s="43"/>
      <c r="E851" s="43"/>
      <c r="F851" s="44"/>
      <c r="G851" s="44"/>
      <c r="H851" s="44"/>
      <c r="I851" s="45"/>
    </row>
    <row r="852" spans="1:9" ht="45" customHeight="1" x14ac:dyDescent="0.25">
      <c r="A852" s="41"/>
      <c r="B852" s="62"/>
      <c r="C852" s="43"/>
      <c r="D852" s="43"/>
      <c r="E852" s="43"/>
      <c r="F852" s="44"/>
      <c r="G852" s="44"/>
      <c r="H852" s="44"/>
      <c r="I852" s="45"/>
    </row>
    <row r="853" spans="1:9" ht="45" customHeight="1" x14ac:dyDescent="0.25">
      <c r="A853" s="41"/>
      <c r="B853" s="62"/>
      <c r="C853" s="43"/>
      <c r="D853" s="43"/>
      <c r="E853" s="43"/>
      <c r="F853" s="44"/>
      <c r="G853" s="44"/>
      <c r="H853" s="44"/>
      <c r="I853" s="45"/>
    </row>
    <row r="854" spans="1:9" ht="45" customHeight="1" x14ac:dyDescent="0.25">
      <c r="A854" s="41"/>
      <c r="B854" s="62"/>
      <c r="C854" s="43"/>
      <c r="D854" s="43"/>
      <c r="E854" s="43"/>
      <c r="F854" s="44"/>
      <c r="G854" s="44"/>
      <c r="H854" s="44"/>
      <c r="I854" s="45"/>
    </row>
    <row r="855" spans="1:9" ht="45" customHeight="1" x14ac:dyDescent="0.25">
      <c r="A855" s="41"/>
      <c r="B855" s="62"/>
      <c r="C855" s="43"/>
      <c r="D855" s="43"/>
      <c r="E855" s="43"/>
      <c r="F855" s="44"/>
      <c r="G855" s="44"/>
      <c r="H855" s="44"/>
      <c r="I855" s="45"/>
    </row>
    <row r="856" spans="1:9" ht="45" customHeight="1" x14ac:dyDescent="0.25">
      <c r="A856" s="41"/>
      <c r="B856" s="62"/>
      <c r="C856" s="43"/>
      <c r="D856" s="43"/>
      <c r="E856" s="43"/>
      <c r="F856" s="44"/>
      <c r="G856" s="44"/>
      <c r="H856" s="44"/>
      <c r="I856" s="45"/>
    </row>
    <row r="857" spans="1:9" ht="45" customHeight="1" x14ac:dyDescent="0.25">
      <c r="A857" s="41"/>
      <c r="B857" s="62"/>
      <c r="C857" s="43"/>
      <c r="D857" s="43"/>
      <c r="E857" s="43"/>
      <c r="F857" s="44"/>
      <c r="G857" s="44"/>
      <c r="H857" s="44"/>
      <c r="I857" s="45"/>
    </row>
    <row r="858" spans="1:9" ht="45" customHeight="1" x14ac:dyDescent="0.25">
      <c r="A858" s="41"/>
      <c r="B858" s="62"/>
      <c r="C858" s="43"/>
      <c r="D858" s="43"/>
      <c r="E858" s="43"/>
      <c r="F858" s="44"/>
      <c r="G858" s="44"/>
      <c r="H858" s="44"/>
      <c r="I858" s="45"/>
    </row>
    <row r="859" spans="1:9" ht="45" customHeight="1" x14ac:dyDescent="0.25">
      <c r="A859" s="41"/>
      <c r="B859" s="62"/>
      <c r="C859" s="43"/>
      <c r="D859" s="43"/>
      <c r="E859" s="43"/>
      <c r="F859" s="44"/>
      <c r="G859" s="44"/>
      <c r="H859" s="44"/>
      <c r="I859" s="45"/>
    </row>
    <row r="860" spans="1:9" ht="45" customHeight="1" x14ac:dyDescent="0.25">
      <c r="A860" s="41"/>
      <c r="B860" s="62"/>
      <c r="C860" s="43"/>
      <c r="D860" s="43"/>
      <c r="E860" s="43"/>
      <c r="F860" s="44"/>
      <c r="G860" s="44"/>
      <c r="H860" s="44"/>
      <c r="I860" s="45"/>
    </row>
    <row r="861" spans="1:9" ht="45" customHeight="1" x14ac:dyDescent="0.25">
      <c r="A861" s="41"/>
      <c r="B861" s="62"/>
      <c r="C861" s="43"/>
      <c r="D861" s="43"/>
      <c r="E861" s="43"/>
      <c r="F861" s="44"/>
      <c r="G861" s="44"/>
      <c r="H861" s="44"/>
      <c r="I861" s="45"/>
    </row>
    <row r="862" spans="1:9" ht="45" customHeight="1" x14ac:dyDescent="0.25">
      <c r="A862" s="41"/>
      <c r="B862" s="62"/>
      <c r="C862" s="43"/>
      <c r="D862" s="43"/>
      <c r="E862" s="43"/>
      <c r="F862" s="44"/>
      <c r="G862" s="44"/>
      <c r="H862" s="44"/>
      <c r="I862" s="45"/>
    </row>
    <row r="863" spans="1:9" ht="45" customHeight="1" x14ac:dyDescent="0.25">
      <c r="A863" s="41"/>
      <c r="B863" s="62"/>
      <c r="C863" s="43"/>
      <c r="D863" s="43"/>
      <c r="E863" s="43"/>
      <c r="F863" s="44"/>
      <c r="G863" s="44"/>
      <c r="H863" s="44"/>
      <c r="I863" s="45"/>
    </row>
    <row r="864" spans="1:9" ht="45" customHeight="1" x14ac:dyDescent="0.25">
      <c r="A864" s="41"/>
      <c r="B864" s="62"/>
      <c r="C864" s="43"/>
      <c r="D864" s="43"/>
      <c r="E864" s="43"/>
      <c r="F864" s="44"/>
      <c r="G864" s="44"/>
      <c r="H864" s="44"/>
      <c r="I864" s="45"/>
    </row>
    <row r="865" spans="1:9" ht="45" customHeight="1" x14ac:dyDescent="0.25">
      <c r="A865" s="41"/>
      <c r="B865" s="62"/>
      <c r="C865" s="43"/>
      <c r="D865" s="43"/>
      <c r="E865" s="43"/>
      <c r="F865" s="44"/>
      <c r="G865" s="44"/>
      <c r="H865" s="44"/>
      <c r="I865" s="45"/>
    </row>
    <row r="866" spans="1:9" ht="45" customHeight="1" x14ac:dyDescent="0.25">
      <c r="A866" s="41"/>
      <c r="B866" s="62"/>
      <c r="C866" s="43"/>
      <c r="D866" s="43"/>
      <c r="E866" s="43"/>
      <c r="F866" s="44"/>
      <c r="G866" s="44"/>
      <c r="H866" s="44"/>
      <c r="I866" s="45"/>
    </row>
    <row r="867" spans="1:9" ht="45" customHeight="1" x14ac:dyDescent="0.25">
      <c r="A867" s="41"/>
      <c r="B867" s="62"/>
      <c r="C867" s="43"/>
      <c r="D867" s="43"/>
      <c r="E867" s="43"/>
      <c r="F867" s="44"/>
      <c r="G867" s="44"/>
      <c r="H867" s="44"/>
      <c r="I867" s="45"/>
    </row>
    <row r="868" spans="1:9" ht="45" customHeight="1" x14ac:dyDescent="0.25">
      <c r="A868" s="41"/>
      <c r="B868" s="62"/>
      <c r="C868" s="43"/>
      <c r="D868" s="43"/>
      <c r="E868" s="43"/>
      <c r="F868" s="44"/>
      <c r="G868" s="44"/>
      <c r="H868" s="44"/>
      <c r="I868" s="45"/>
    </row>
    <row r="869" spans="1:9" ht="45" customHeight="1" x14ac:dyDescent="0.25">
      <c r="A869" s="41"/>
      <c r="B869" s="62"/>
      <c r="C869" s="43"/>
      <c r="D869" s="43"/>
      <c r="E869" s="43"/>
      <c r="F869" s="44"/>
      <c r="G869" s="44"/>
      <c r="H869" s="44"/>
      <c r="I869" s="45"/>
    </row>
    <row r="870" spans="1:9" ht="45" customHeight="1" x14ac:dyDescent="0.25">
      <c r="A870" s="41"/>
      <c r="B870" s="62"/>
      <c r="C870" s="43"/>
      <c r="D870" s="43"/>
      <c r="E870" s="43"/>
      <c r="F870" s="44"/>
      <c r="G870" s="44"/>
      <c r="H870" s="44"/>
      <c r="I870" s="45"/>
    </row>
    <row r="871" spans="1:9" ht="45" customHeight="1" x14ac:dyDescent="0.25">
      <c r="A871" s="41"/>
      <c r="B871" s="62"/>
      <c r="C871" s="43"/>
      <c r="D871" s="43"/>
      <c r="E871" s="43"/>
      <c r="F871" s="44"/>
      <c r="G871" s="44"/>
      <c r="H871" s="44"/>
      <c r="I871" s="45"/>
    </row>
    <row r="872" spans="1:9" ht="45" customHeight="1" x14ac:dyDescent="0.25">
      <c r="A872" s="41"/>
      <c r="B872" s="62"/>
      <c r="C872" s="43"/>
      <c r="D872" s="43"/>
      <c r="E872" s="43"/>
      <c r="F872" s="44"/>
      <c r="G872" s="44"/>
      <c r="H872" s="44"/>
      <c r="I872" s="45"/>
    </row>
    <row r="873" spans="1:9" ht="45" customHeight="1" x14ac:dyDescent="0.25">
      <c r="A873" s="41"/>
      <c r="B873" s="62"/>
      <c r="C873" s="43"/>
      <c r="D873" s="43"/>
      <c r="E873" s="43"/>
      <c r="F873" s="44"/>
      <c r="G873" s="44"/>
      <c r="H873" s="44"/>
      <c r="I873" s="45"/>
    </row>
    <row r="874" spans="1:9" ht="45" customHeight="1" x14ac:dyDescent="0.25">
      <c r="A874" s="41"/>
      <c r="B874" s="62"/>
      <c r="C874" s="43"/>
      <c r="D874" s="43"/>
      <c r="E874" s="43"/>
      <c r="F874" s="44"/>
      <c r="G874" s="44"/>
      <c r="H874" s="44"/>
      <c r="I874" s="45"/>
    </row>
    <row r="875" spans="1:9" ht="45" customHeight="1" x14ac:dyDescent="0.25">
      <c r="A875" s="41"/>
      <c r="B875" s="62"/>
      <c r="C875" s="43"/>
      <c r="D875" s="43"/>
      <c r="E875" s="43"/>
      <c r="F875" s="44"/>
      <c r="G875" s="44"/>
      <c r="H875" s="44"/>
      <c r="I875" s="45"/>
    </row>
    <row r="876" spans="1:9" ht="45" customHeight="1" x14ac:dyDescent="0.25">
      <c r="A876" s="41"/>
      <c r="B876" s="62"/>
      <c r="C876" s="43"/>
      <c r="D876" s="43"/>
      <c r="E876" s="43"/>
      <c r="F876" s="44"/>
      <c r="G876" s="44"/>
      <c r="H876" s="44"/>
      <c r="I876" s="45"/>
    </row>
    <row r="877" spans="1:9" ht="45" customHeight="1" x14ac:dyDescent="0.25">
      <c r="A877" s="41"/>
      <c r="B877" s="62"/>
      <c r="C877" s="43"/>
      <c r="D877" s="43"/>
      <c r="E877" s="43"/>
      <c r="F877" s="44"/>
      <c r="G877" s="44"/>
      <c r="H877" s="44"/>
      <c r="I877" s="45"/>
    </row>
    <row r="878" spans="1:9" ht="45" customHeight="1" x14ac:dyDescent="0.25">
      <c r="A878" s="41"/>
      <c r="B878" s="62"/>
      <c r="C878" s="43"/>
      <c r="D878" s="43"/>
      <c r="E878" s="43"/>
      <c r="F878" s="44"/>
      <c r="G878" s="44"/>
      <c r="H878" s="44"/>
      <c r="I878" s="45"/>
    </row>
    <row r="879" spans="1:9" ht="45" customHeight="1" x14ac:dyDescent="0.25">
      <c r="A879" s="41"/>
      <c r="B879" s="62"/>
      <c r="C879" s="43"/>
      <c r="D879" s="43"/>
      <c r="E879" s="43"/>
      <c r="F879" s="44"/>
      <c r="G879" s="44"/>
      <c r="H879" s="44"/>
      <c r="I879" s="45"/>
    </row>
    <row r="880" spans="1:9" ht="45" customHeight="1" x14ac:dyDescent="0.25">
      <c r="A880" s="41"/>
      <c r="B880" s="62"/>
      <c r="C880" s="43"/>
      <c r="D880" s="43"/>
      <c r="E880" s="43"/>
      <c r="F880" s="44"/>
      <c r="G880" s="44"/>
      <c r="H880" s="44"/>
      <c r="I880" s="45"/>
    </row>
    <row r="881" spans="1:9" ht="45" customHeight="1" x14ac:dyDescent="0.25">
      <c r="A881" s="41"/>
      <c r="B881" s="62"/>
      <c r="C881" s="43"/>
      <c r="D881" s="43"/>
      <c r="E881" s="43"/>
      <c r="F881" s="44"/>
      <c r="G881" s="44"/>
      <c r="H881" s="44"/>
      <c r="I881" s="45"/>
    </row>
    <row r="882" spans="1:9" ht="45" customHeight="1" x14ac:dyDescent="0.25">
      <c r="A882" s="41"/>
      <c r="B882" s="62"/>
      <c r="C882" s="43"/>
      <c r="D882" s="43"/>
      <c r="E882" s="43"/>
      <c r="F882" s="44"/>
      <c r="G882" s="44"/>
      <c r="H882" s="44"/>
      <c r="I882" s="45"/>
    </row>
    <row r="883" spans="1:9" ht="45" customHeight="1" x14ac:dyDescent="0.25">
      <c r="A883" s="41"/>
      <c r="B883" s="62"/>
      <c r="C883" s="43"/>
      <c r="D883" s="43"/>
      <c r="E883" s="43"/>
      <c r="F883" s="44"/>
      <c r="G883" s="44"/>
      <c r="H883" s="44"/>
      <c r="I883" s="45"/>
    </row>
    <row r="884" spans="1:9" ht="45" customHeight="1" x14ac:dyDescent="0.25">
      <c r="A884" s="41"/>
      <c r="B884" s="62"/>
      <c r="C884" s="43"/>
      <c r="D884" s="43"/>
      <c r="E884" s="43"/>
      <c r="F884" s="44"/>
      <c r="G884" s="44"/>
      <c r="H884" s="44"/>
      <c r="I884" s="45"/>
    </row>
    <row r="885" spans="1:9" ht="45" customHeight="1" x14ac:dyDescent="0.25">
      <c r="A885" s="41"/>
      <c r="B885" s="62"/>
      <c r="C885" s="43"/>
      <c r="D885" s="43"/>
      <c r="E885" s="43"/>
      <c r="F885" s="44"/>
      <c r="G885" s="44"/>
      <c r="H885" s="44"/>
      <c r="I885" s="45"/>
    </row>
    <row r="886" spans="1:9" ht="45" customHeight="1" x14ac:dyDescent="0.25">
      <c r="A886" s="41"/>
      <c r="B886" s="62"/>
      <c r="C886" s="43"/>
      <c r="D886" s="43"/>
      <c r="E886" s="43"/>
      <c r="F886" s="44"/>
      <c r="G886" s="44"/>
      <c r="H886" s="44"/>
      <c r="I886" s="45"/>
    </row>
    <row r="887" spans="1:9" ht="45" customHeight="1" x14ac:dyDescent="0.25">
      <c r="A887" s="41"/>
      <c r="B887" s="62"/>
      <c r="C887" s="43"/>
      <c r="D887" s="43"/>
      <c r="E887" s="43"/>
      <c r="F887" s="44"/>
      <c r="G887" s="44"/>
      <c r="H887" s="44"/>
      <c r="I887" s="45"/>
    </row>
    <row r="888" spans="1:9" ht="45" customHeight="1" x14ac:dyDescent="0.25">
      <c r="A888" s="41"/>
      <c r="B888" s="62"/>
      <c r="C888" s="43"/>
      <c r="D888" s="43"/>
      <c r="E888" s="43"/>
      <c r="F888" s="44"/>
      <c r="G888" s="44"/>
      <c r="H888" s="44"/>
      <c r="I888" s="45"/>
    </row>
    <row r="889" spans="1:9" ht="45" customHeight="1" x14ac:dyDescent="0.25">
      <c r="A889" s="41"/>
      <c r="B889" s="62"/>
      <c r="C889" s="43"/>
      <c r="D889" s="43"/>
      <c r="E889" s="43"/>
      <c r="F889" s="44"/>
      <c r="G889" s="44"/>
      <c r="H889" s="44"/>
      <c r="I889" s="45"/>
    </row>
    <row r="890" spans="1:9" ht="45" customHeight="1" x14ac:dyDescent="0.25">
      <c r="A890" s="41"/>
      <c r="B890" s="62"/>
      <c r="C890" s="43"/>
      <c r="D890" s="43"/>
      <c r="E890" s="43"/>
      <c r="F890" s="44"/>
      <c r="G890" s="44"/>
      <c r="H890" s="44"/>
      <c r="I890" s="45"/>
    </row>
    <row r="891" spans="1:9" ht="45" customHeight="1" x14ac:dyDescent="0.25">
      <c r="A891" s="41"/>
      <c r="B891" s="62"/>
      <c r="C891" s="43"/>
      <c r="D891" s="43"/>
      <c r="E891" s="43"/>
      <c r="F891" s="44"/>
      <c r="G891" s="44"/>
      <c r="H891" s="44"/>
      <c r="I891" s="45"/>
    </row>
    <row r="892" spans="1:9" ht="45" customHeight="1" x14ac:dyDescent="0.25">
      <c r="A892" s="41"/>
      <c r="B892" s="62"/>
      <c r="C892" s="43"/>
      <c r="D892" s="43"/>
      <c r="E892" s="43"/>
      <c r="F892" s="44"/>
      <c r="G892" s="44"/>
      <c r="H892" s="44"/>
      <c r="I892" s="45"/>
    </row>
    <row r="893" spans="1:9" ht="45" customHeight="1" x14ac:dyDescent="0.25">
      <c r="A893" s="41"/>
      <c r="B893" s="62"/>
      <c r="C893" s="43"/>
      <c r="D893" s="43"/>
      <c r="E893" s="43"/>
      <c r="F893" s="44"/>
      <c r="G893" s="44"/>
      <c r="H893" s="44"/>
      <c r="I893" s="45"/>
    </row>
    <row r="894" spans="1:9" ht="45" customHeight="1" x14ac:dyDescent="0.25">
      <c r="A894" s="41"/>
      <c r="B894" s="62"/>
      <c r="C894" s="43"/>
      <c r="D894" s="43"/>
      <c r="E894" s="43"/>
      <c r="F894" s="44"/>
      <c r="G894" s="44"/>
      <c r="H894" s="44"/>
      <c r="I894" s="45"/>
    </row>
    <row r="895" spans="1:9" ht="45" customHeight="1" x14ac:dyDescent="0.25">
      <c r="A895" s="41"/>
      <c r="B895" s="62"/>
      <c r="C895" s="43"/>
      <c r="D895" s="43"/>
      <c r="E895" s="43"/>
      <c r="F895" s="44"/>
      <c r="G895" s="44"/>
      <c r="H895" s="44"/>
      <c r="I895" s="45"/>
    </row>
    <row r="896" spans="1:9" ht="45" customHeight="1" x14ac:dyDescent="0.25">
      <c r="A896" s="41"/>
      <c r="B896" s="62"/>
      <c r="C896" s="43"/>
      <c r="D896" s="43"/>
      <c r="E896" s="43"/>
      <c r="F896" s="44"/>
      <c r="G896" s="44"/>
      <c r="H896" s="44"/>
      <c r="I896" s="45"/>
    </row>
    <row r="897" spans="1:9" ht="45" customHeight="1" x14ac:dyDescent="0.25">
      <c r="A897" s="41"/>
      <c r="B897" s="62"/>
      <c r="C897" s="43"/>
      <c r="D897" s="43"/>
      <c r="E897" s="43"/>
      <c r="F897" s="44"/>
      <c r="G897" s="44"/>
      <c r="H897" s="44"/>
      <c r="I897" s="45"/>
    </row>
    <row r="898" spans="1:9" ht="45" customHeight="1" x14ac:dyDescent="0.25">
      <c r="A898" s="41"/>
      <c r="B898" s="62"/>
      <c r="C898" s="43"/>
      <c r="D898" s="43"/>
      <c r="E898" s="43"/>
      <c r="F898" s="44"/>
      <c r="G898" s="44"/>
      <c r="H898" s="44"/>
      <c r="I898" s="45"/>
    </row>
    <row r="899" spans="1:9" ht="45" customHeight="1" x14ac:dyDescent="0.25">
      <c r="A899" s="41"/>
      <c r="B899" s="62"/>
      <c r="C899" s="43"/>
      <c r="D899" s="43"/>
      <c r="E899" s="43"/>
      <c r="F899" s="44"/>
      <c r="G899" s="44"/>
      <c r="H899" s="44"/>
      <c r="I899" s="45"/>
    </row>
    <row r="900" spans="1:9" ht="45" customHeight="1" x14ac:dyDescent="0.25">
      <c r="A900" s="41"/>
      <c r="B900" s="62"/>
      <c r="C900" s="43"/>
      <c r="D900" s="43"/>
      <c r="E900" s="43"/>
      <c r="F900" s="44"/>
      <c r="G900" s="44"/>
      <c r="H900" s="44"/>
      <c r="I900" s="45"/>
    </row>
    <row r="901" spans="1:9" ht="45" customHeight="1" x14ac:dyDescent="0.25">
      <c r="A901" s="41"/>
      <c r="B901" s="62"/>
      <c r="C901" s="43"/>
      <c r="D901" s="43"/>
      <c r="E901" s="43"/>
      <c r="F901" s="44"/>
      <c r="G901" s="44"/>
      <c r="H901" s="44"/>
      <c r="I901" s="45"/>
    </row>
    <row r="902" spans="1:9" ht="45" customHeight="1" x14ac:dyDescent="0.25">
      <c r="A902" s="41"/>
      <c r="B902" s="62"/>
      <c r="C902" s="43"/>
      <c r="D902" s="43"/>
      <c r="E902" s="43"/>
      <c r="F902" s="44"/>
      <c r="G902" s="44"/>
      <c r="H902" s="44"/>
      <c r="I902" s="45"/>
    </row>
    <row r="903" spans="1:9" ht="45" customHeight="1" x14ac:dyDescent="0.25">
      <c r="A903" s="41"/>
      <c r="B903" s="62"/>
      <c r="C903" s="43"/>
      <c r="D903" s="43"/>
      <c r="E903" s="43"/>
      <c r="F903" s="44"/>
      <c r="G903" s="44"/>
      <c r="H903" s="44"/>
      <c r="I903" s="45"/>
    </row>
    <row r="904" spans="1:9" ht="45" customHeight="1" x14ac:dyDescent="0.25">
      <c r="A904" s="41"/>
      <c r="B904" s="62"/>
      <c r="C904" s="43"/>
      <c r="D904" s="43"/>
      <c r="E904" s="43"/>
      <c r="F904" s="44"/>
      <c r="G904" s="44"/>
      <c r="H904" s="44"/>
      <c r="I904" s="45"/>
    </row>
    <row r="905" spans="1:9" ht="45" customHeight="1" x14ac:dyDescent="0.25">
      <c r="A905" s="41"/>
      <c r="B905" s="62"/>
      <c r="C905" s="43"/>
      <c r="D905" s="43"/>
      <c r="E905" s="43"/>
      <c r="F905" s="44"/>
      <c r="G905" s="44"/>
      <c r="H905" s="44"/>
      <c r="I905" s="45"/>
    </row>
    <row r="906" spans="1:9" ht="45" customHeight="1" x14ac:dyDescent="0.25">
      <c r="A906" s="41"/>
      <c r="B906" s="62"/>
      <c r="C906" s="43"/>
      <c r="D906" s="43"/>
      <c r="E906" s="43"/>
      <c r="F906" s="44"/>
      <c r="G906" s="44"/>
      <c r="H906" s="44"/>
      <c r="I906" s="45"/>
    </row>
    <row r="907" spans="1:9" ht="45" customHeight="1" x14ac:dyDescent="0.25">
      <c r="A907" s="41"/>
      <c r="B907" s="62"/>
      <c r="C907" s="43"/>
      <c r="D907" s="43"/>
      <c r="E907" s="43"/>
      <c r="F907" s="44"/>
      <c r="G907" s="44"/>
      <c r="H907" s="44"/>
      <c r="I907" s="45"/>
    </row>
    <row r="908" spans="1:9" ht="45" customHeight="1" x14ac:dyDescent="0.25">
      <c r="A908" s="41"/>
      <c r="B908" s="62"/>
      <c r="C908" s="43"/>
      <c r="D908" s="43"/>
      <c r="E908" s="43"/>
      <c r="F908" s="44"/>
      <c r="G908" s="44"/>
      <c r="H908" s="44"/>
      <c r="I908" s="45"/>
    </row>
    <row r="909" spans="1:9" ht="45" customHeight="1" x14ac:dyDescent="0.25">
      <c r="A909" s="41"/>
      <c r="B909" s="62"/>
      <c r="C909" s="43"/>
      <c r="D909" s="43"/>
      <c r="E909" s="43"/>
      <c r="F909" s="44"/>
      <c r="G909" s="44"/>
      <c r="H909" s="44"/>
      <c r="I909" s="45"/>
    </row>
    <row r="910" spans="1:9" ht="45" customHeight="1" x14ac:dyDescent="0.25">
      <c r="A910" s="41"/>
      <c r="B910" s="62"/>
      <c r="C910" s="43"/>
      <c r="D910" s="43"/>
      <c r="E910" s="43"/>
      <c r="F910" s="44"/>
      <c r="G910" s="44"/>
      <c r="H910" s="44"/>
      <c r="I910" s="45"/>
    </row>
    <row r="911" spans="1:9" ht="45" customHeight="1" x14ac:dyDescent="0.25">
      <c r="A911" s="41"/>
      <c r="B911" s="62"/>
      <c r="C911" s="43"/>
      <c r="D911" s="43"/>
      <c r="E911" s="43"/>
      <c r="F911" s="44"/>
      <c r="G911" s="44"/>
      <c r="H911" s="44"/>
      <c r="I911" s="45"/>
    </row>
    <row r="912" spans="1:9" ht="45" customHeight="1" x14ac:dyDescent="0.25">
      <c r="A912" s="41"/>
      <c r="B912" s="62"/>
      <c r="C912" s="43"/>
      <c r="D912" s="43"/>
      <c r="E912" s="43"/>
      <c r="F912" s="44"/>
      <c r="G912" s="44"/>
      <c r="H912" s="44"/>
      <c r="I912" s="45"/>
    </row>
    <row r="913" spans="1:9" ht="45" customHeight="1" x14ac:dyDescent="0.25">
      <c r="A913" s="41"/>
      <c r="B913" s="62"/>
      <c r="C913" s="43"/>
      <c r="D913" s="43"/>
      <c r="E913" s="43"/>
      <c r="F913" s="44"/>
      <c r="G913" s="44"/>
      <c r="H913" s="44"/>
      <c r="I913" s="45"/>
    </row>
    <row r="914" spans="1:9" ht="45" customHeight="1" x14ac:dyDescent="0.25">
      <c r="A914" s="41"/>
      <c r="B914" s="62"/>
      <c r="C914" s="43"/>
      <c r="D914" s="43"/>
      <c r="E914" s="43"/>
      <c r="F914" s="44"/>
      <c r="G914" s="44"/>
      <c r="H914" s="44"/>
      <c r="I914" s="45"/>
    </row>
    <row r="915" spans="1:9" ht="45" customHeight="1" x14ac:dyDescent="0.25">
      <c r="A915" s="41"/>
      <c r="B915" s="62"/>
      <c r="C915" s="43"/>
      <c r="D915" s="43"/>
      <c r="E915" s="43"/>
      <c r="F915" s="44"/>
      <c r="G915" s="44"/>
      <c r="H915" s="44"/>
      <c r="I915" s="45"/>
    </row>
    <row r="916" spans="1:9" ht="45" customHeight="1" x14ac:dyDescent="0.25">
      <c r="A916" s="41"/>
      <c r="B916" s="62"/>
      <c r="C916" s="43"/>
      <c r="D916" s="43"/>
      <c r="E916" s="43"/>
      <c r="F916" s="44"/>
      <c r="G916" s="44"/>
      <c r="H916" s="44"/>
      <c r="I916" s="45"/>
    </row>
    <row r="917" spans="1:9" ht="45" customHeight="1" x14ac:dyDescent="0.25">
      <c r="A917" s="41"/>
      <c r="B917" s="62"/>
      <c r="C917" s="43"/>
      <c r="D917" s="43"/>
      <c r="E917" s="43"/>
      <c r="F917" s="44"/>
      <c r="G917" s="44"/>
      <c r="H917" s="44"/>
      <c r="I917" s="45"/>
    </row>
    <row r="918" spans="1:9" ht="45" customHeight="1" x14ac:dyDescent="0.25">
      <c r="A918" s="41"/>
      <c r="B918" s="62"/>
      <c r="C918" s="43"/>
      <c r="D918" s="43"/>
      <c r="E918" s="43"/>
      <c r="F918" s="44"/>
      <c r="G918" s="44"/>
      <c r="H918" s="44"/>
      <c r="I918" s="45"/>
    </row>
    <row r="919" spans="1:9" ht="45" customHeight="1" x14ac:dyDescent="0.25">
      <c r="A919" s="41"/>
      <c r="B919" s="62"/>
      <c r="C919" s="43"/>
      <c r="D919" s="43"/>
      <c r="E919" s="43"/>
      <c r="F919" s="44"/>
      <c r="G919" s="44"/>
      <c r="H919" s="44"/>
      <c r="I919" s="45"/>
    </row>
    <row r="920" spans="1:9" ht="45" customHeight="1" x14ac:dyDescent="0.25">
      <c r="A920" s="41"/>
      <c r="B920" s="62"/>
      <c r="C920" s="43"/>
      <c r="D920" s="43"/>
      <c r="E920" s="43"/>
      <c r="F920" s="44"/>
      <c r="G920" s="44"/>
      <c r="H920" s="44"/>
      <c r="I920" s="45"/>
    </row>
    <row r="921" spans="1:9" ht="45" customHeight="1" x14ac:dyDescent="0.25">
      <c r="A921" s="41"/>
      <c r="B921" s="62"/>
      <c r="C921" s="43"/>
      <c r="D921" s="43"/>
      <c r="E921" s="43"/>
      <c r="F921" s="44"/>
      <c r="G921" s="44"/>
      <c r="H921" s="44"/>
      <c r="I921" s="45"/>
    </row>
    <row r="922" spans="1:9" ht="45" customHeight="1" x14ac:dyDescent="0.25">
      <c r="A922" s="41"/>
      <c r="B922" s="62"/>
      <c r="C922" s="43"/>
      <c r="D922" s="43"/>
      <c r="E922" s="43"/>
      <c r="F922" s="44"/>
      <c r="G922" s="44"/>
      <c r="H922" s="44"/>
      <c r="I922" s="45"/>
    </row>
    <row r="923" spans="1:9" ht="45" customHeight="1" x14ac:dyDescent="0.25">
      <c r="A923" s="41"/>
      <c r="B923" s="62"/>
      <c r="C923" s="43"/>
      <c r="D923" s="43"/>
      <c r="E923" s="43"/>
      <c r="F923" s="44"/>
      <c r="G923" s="44"/>
      <c r="H923" s="44"/>
      <c r="I923" s="45"/>
    </row>
    <row r="924" spans="1:9" ht="45" customHeight="1" x14ac:dyDescent="0.25">
      <c r="A924" s="41"/>
      <c r="B924" s="62"/>
      <c r="C924" s="43"/>
      <c r="D924" s="43"/>
      <c r="E924" s="43"/>
      <c r="F924" s="44"/>
      <c r="G924" s="44"/>
      <c r="H924" s="44"/>
      <c r="I924" s="45"/>
    </row>
    <row r="925" spans="1:9" ht="45" customHeight="1" x14ac:dyDescent="0.25">
      <c r="A925" s="41"/>
      <c r="B925" s="62"/>
      <c r="C925" s="43"/>
      <c r="D925" s="43"/>
      <c r="E925" s="43"/>
      <c r="F925" s="44"/>
      <c r="G925" s="44"/>
      <c r="H925" s="44"/>
      <c r="I925" s="45"/>
    </row>
    <row r="926" spans="1:9" ht="45" customHeight="1" x14ac:dyDescent="0.25">
      <c r="A926" s="41"/>
      <c r="B926" s="62"/>
      <c r="C926" s="43"/>
      <c r="D926" s="43"/>
      <c r="E926" s="43"/>
      <c r="F926" s="44"/>
      <c r="G926" s="44"/>
      <c r="H926" s="44"/>
      <c r="I926" s="45"/>
    </row>
    <row r="927" spans="1:9" ht="45" customHeight="1" x14ac:dyDescent="0.25">
      <c r="A927" s="41"/>
      <c r="B927" s="62"/>
      <c r="C927" s="43"/>
      <c r="D927" s="43"/>
      <c r="E927" s="43"/>
      <c r="F927" s="44"/>
      <c r="G927" s="44"/>
      <c r="H927" s="44"/>
      <c r="I927" s="45"/>
    </row>
    <row r="928" spans="1:9" ht="45" customHeight="1" x14ac:dyDescent="0.25">
      <c r="A928" s="41"/>
      <c r="B928" s="62"/>
      <c r="C928" s="43"/>
      <c r="D928" s="43"/>
      <c r="E928" s="43"/>
      <c r="F928" s="44"/>
      <c r="G928" s="44"/>
      <c r="H928" s="44"/>
      <c r="I928" s="45"/>
    </row>
    <row r="929" spans="1:9" ht="45" customHeight="1" x14ac:dyDescent="0.25">
      <c r="A929" s="41"/>
      <c r="B929" s="62"/>
      <c r="C929" s="43"/>
      <c r="D929" s="43"/>
      <c r="E929" s="43"/>
      <c r="F929" s="44"/>
      <c r="G929" s="44"/>
      <c r="H929" s="44"/>
      <c r="I929" s="45"/>
    </row>
    <row r="930" spans="1:9" ht="45" customHeight="1" x14ac:dyDescent="0.25">
      <c r="A930" s="41"/>
      <c r="B930" s="62"/>
      <c r="C930" s="43"/>
      <c r="D930" s="43"/>
      <c r="E930" s="43"/>
      <c r="F930" s="44"/>
      <c r="G930" s="44"/>
      <c r="H930" s="44"/>
      <c r="I930" s="45"/>
    </row>
    <row r="931" spans="1:9" ht="45" customHeight="1" x14ac:dyDescent="0.25">
      <c r="A931" s="41"/>
      <c r="B931" s="62"/>
      <c r="C931" s="43"/>
      <c r="D931" s="43"/>
      <c r="E931" s="43"/>
      <c r="F931" s="44"/>
      <c r="G931" s="44"/>
      <c r="H931" s="44"/>
      <c r="I931" s="45"/>
    </row>
    <row r="932" spans="1:9" ht="45" customHeight="1" x14ac:dyDescent="0.25">
      <c r="A932" s="41"/>
      <c r="B932" s="62"/>
      <c r="C932" s="43"/>
      <c r="D932" s="43"/>
      <c r="E932" s="43"/>
      <c r="F932" s="44"/>
      <c r="G932" s="44"/>
      <c r="H932" s="44"/>
      <c r="I932" s="45"/>
    </row>
    <row r="933" spans="1:9" ht="45" customHeight="1" x14ac:dyDescent="0.25">
      <c r="A933" s="41"/>
      <c r="B933" s="62"/>
      <c r="C933" s="43"/>
      <c r="D933" s="43"/>
      <c r="E933" s="43"/>
      <c r="F933" s="44"/>
      <c r="G933" s="44"/>
      <c r="H933" s="44"/>
      <c r="I933" s="45"/>
    </row>
    <row r="934" spans="1:9" ht="45" customHeight="1" x14ac:dyDescent="0.25">
      <c r="A934" s="41"/>
      <c r="B934" s="62"/>
      <c r="C934" s="43"/>
      <c r="D934" s="43"/>
      <c r="E934" s="43"/>
      <c r="F934" s="44"/>
      <c r="G934" s="44"/>
      <c r="H934" s="44"/>
      <c r="I934" s="45"/>
    </row>
    <row r="935" spans="1:9" ht="45" customHeight="1" x14ac:dyDescent="0.25">
      <c r="A935" s="41"/>
      <c r="B935" s="62"/>
      <c r="C935" s="43"/>
      <c r="D935" s="43"/>
      <c r="E935" s="43"/>
      <c r="F935" s="44"/>
      <c r="G935" s="44"/>
      <c r="H935" s="44"/>
      <c r="I935" s="45"/>
    </row>
    <row r="936" spans="1:9" ht="45" customHeight="1" x14ac:dyDescent="0.25">
      <c r="A936" s="41"/>
      <c r="B936" s="62"/>
      <c r="C936" s="43"/>
      <c r="D936" s="43"/>
      <c r="E936" s="43"/>
      <c r="F936" s="44"/>
      <c r="G936" s="44"/>
      <c r="H936" s="44"/>
      <c r="I936" s="45"/>
    </row>
    <row r="937" spans="1:9" ht="45" customHeight="1" x14ac:dyDescent="0.25">
      <c r="A937" s="41"/>
      <c r="B937" s="62"/>
      <c r="C937" s="43"/>
      <c r="D937" s="43"/>
      <c r="E937" s="43"/>
      <c r="F937" s="44"/>
      <c r="G937" s="44"/>
      <c r="H937" s="44"/>
      <c r="I937" s="45"/>
    </row>
    <row r="938" spans="1:9" ht="45" customHeight="1" x14ac:dyDescent="0.25">
      <c r="A938" s="41"/>
      <c r="B938" s="62"/>
      <c r="C938" s="43"/>
      <c r="D938" s="43"/>
      <c r="E938" s="43"/>
      <c r="F938" s="44"/>
      <c r="G938" s="44"/>
      <c r="H938" s="44"/>
      <c r="I938" s="45"/>
    </row>
    <row r="939" spans="1:9" ht="45" customHeight="1" x14ac:dyDescent="0.25">
      <c r="A939" s="41"/>
      <c r="B939" s="62"/>
      <c r="C939" s="43"/>
      <c r="D939" s="43"/>
      <c r="E939" s="43"/>
      <c r="F939" s="44"/>
      <c r="G939" s="44"/>
      <c r="H939" s="44"/>
      <c r="I939" s="45"/>
    </row>
    <row r="940" spans="1:9" ht="45" customHeight="1" x14ac:dyDescent="0.25">
      <c r="A940" s="41"/>
      <c r="B940" s="62"/>
      <c r="C940" s="43"/>
      <c r="D940" s="43"/>
      <c r="E940" s="43"/>
      <c r="F940" s="44"/>
      <c r="G940" s="44"/>
      <c r="H940" s="44"/>
      <c r="I940" s="45"/>
    </row>
    <row r="941" spans="1:9" ht="45" customHeight="1" x14ac:dyDescent="0.25">
      <c r="A941" s="41"/>
      <c r="B941" s="62"/>
      <c r="C941" s="43"/>
      <c r="D941" s="43"/>
      <c r="E941" s="43"/>
      <c r="F941" s="44"/>
      <c r="G941" s="44"/>
      <c r="H941" s="44"/>
      <c r="I941" s="45"/>
    </row>
    <row r="942" spans="1:9" ht="45" customHeight="1" x14ac:dyDescent="0.25">
      <c r="A942" s="41"/>
      <c r="B942" s="62"/>
      <c r="C942" s="43"/>
      <c r="D942" s="43"/>
      <c r="E942" s="43"/>
      <c r="F942" s="44"/>
      <c r="G942" s="44"/>
      <c r="H942" s="44"/>
      <c r="I942" s="45"/>
    </row>
    <row r="943" spans="1:9" ht="45" customHeight="1" x14ac:dyDescent="0.25">
      <c r="A943" s="41"/>
      <c r="B943" s="62"/>
      <c r="C943" s="43"/>
      <c r="D943" s="43"/>
      <c r="E943" s="43"/>
      <c r="F943" s="44"/>
      <c r="G943" s="44"/>
      <c r="H943" s="44"/>
      <c r="I943" s="45"/>
    </row>
    <row r="944" spans="1:9" ht="45" customHeight="1" x14ac:dyDescent="0.25">
      <c r="A944" s="41"/>
      <c r="B944" s="62"/>
      <c r="C944" s="43"/>
      <c r="D944" s="43"/>
      <c r="E944" s="43"/>
      <c r="F944" s="44"/>
      <c r="G944" s="44"/>
      <c r="H944" s="44"/>
      <c r="I944" s="45"/>
    </row>
    <row r="945" spans="1:9" ht="45" customHeight="1" x14ac:dyDescent="0.25">
      <c r="A945" s="41"/>
      <c r="B945" s="62"/>
      <c r="C945" s="43"/>
      <c r="D945" s="43"/>
      <c r="E945" s="43"/>
      <c r="F945" s="44"/>
      <c r="G945" s="44"/>
      <c r="H945" s="44"/>
      <c r="I945" s="45"/>
    </row>
    <row r="946" spans="1:9" ht="45" customHeight="1" x14ac:dyDescent="0.25">
      <c r="A946" s="41"/>
      <c r="B946" s="62"/>
      <c r="C946" s="43"/>
      <c r="D946" s="43"/>
      <c r="E946" s="43"/>
      <c r="F946" s="44"/>
      <c r="G946" s="44"/>
      <c r="H946" s="44"/>
      <c r="I946" s="45"/>
    </row>
    <row r="947" spans="1:9" ht="45" customHeight="1" x14ac:dyDescent="0.25">
      <c r="A947" s="41"/>
      <c r="B947" s="62"/>
      <c r="C947" s="43"/>
      <c r="D947" s="43"/>
      <c r="E947" s="43"/>
      <c r="F947" s="44"/>
      <c r="G947" s="44"/>
      <c r="H947" s="44"/>
      <c r="I947" s="45"/>
    </row>
    <row r="948" spans="1:9" ht="45" customHeight="1" x14ac:dyDescent="0.25">
      <c r="A948" s="41"/>
      <c r="B948" s="62"/>
      <c r="C948" s="43"/>
      <c r="D948" s="43"/>
      <c r="E948" s="43"/>
      <c r="F948" s="44"/>
      <c r="G948" s="44"/>
      <c r="H948" s="44"/>
      <c r="I948" s="45"/>
    </row>
    <row r="949" spans="1:9" ht="45" customHeight="1" x14ac:dyDescent="0.25">
      <c r="A949" s="41"/>
      <c r="B949" s="62"/>
      <c r="C949" s="43"/>
      <c r="D949" s="43"/>
      <c r="E949" s="43"/>
      <c r="F949" s="44"/>
      <c r="G949" s="44"/>
      <c r="H949" s="44"/>
      <c r="I949" s="45"/>
    </row>
    <row r="950" spans="1:9" ht="45" customHeight="1" x14ac:dyDescent="0.25">
      <c r="A950" s="41"/>
      <c r="B950" s="62"/>
      <c r="C950" s="43"/>
      <c r="D950" s="43"/>
      <c r="E950" s="43"/>
      <c r="F950" s="44"/>
      <c r="G950" s="44"/>
      <c r="H950" s="44"/>
      <c r="I950" s="45"/>
    </row>
    <row r="951" spans="1:9" ht="45" customHeight="1" x14ac:dyDescent="0.25">
      <c r="A951" s="41"/>
      <c r="B951" s="62"/>
      <c r="C951" s="43"/>
      <c r="D951" s="43"/>
      <c r="E951" s="43"/>
      <c r="F951" s="44"/>
      <c r="G951" s="44"/>
      <c r="H951" s="44"/>
      <c r="I951" s="45"/>
    </row>
    <row r="952" spans="1:9" ht="45" customHeight="1" x14ac:dyDescent="0.25">
      <c r="A952" s="41"/>
      <c r="B952" s="62"/>
      <c r="C952" s="43"/>
      <c r="D952" s="43"/>
      <c r="E952" s="43"/>
      <c r="F952" s="44"/>
      <c r="G952" s="44"/>
      <c r="H952" s="44"/>
      <c r="I952" s="45"/>
    </row>
    <row r="953" spans="1:9" ht="45" customHeight="1" x14ac:dyDescent="0.25">
      <c r="A953" s="41"/>
      <c r="B953" s="62"/>
      <c r="C953" s="43"/>
      <c r="D953" s="43"/>
      <c r="E953" s="43"/>
      <c r="F953" s="44"/>
      <c r="G953" s="44"/>
      <c r="H953" s="44"/>
      <c r="I953" s="45"/>
    </row>
    <row r="954" spans="1:9" ht="45" customHeight="1" x14ac:dyDescent="0.25">
      <c r="A954" s="41"/>
      <c r="B954" s="62"/>
      <c r="C954" s="43"/>
      <c r="D954" s="43"/>
      <c r="E954" s="43"/>
      <c r="F954" s="44"/>
      <c r="G954" s="44"/>
      <c r="H954" s="44"/>
      <c r="I954" s="45"/>
    </row>
    <row r="955" spans="1:9" ht="45" customHeight="1" x14ac:dyDescent="0.25">
      <c r="A955" s="41"/>
      <c r="B955" s="62"/>
      <c r="C955" s="43"/>
      <c r="D955" s="43"/>
      <c r="E955" s="43"/>
      <c r="F955" s="44"/>
      <c r="G955" s="44"/>
      <c r="H955" s="44"/>
      <c r="I955" s="45"/>
    </row>
    <row r="956" spans="1:9" ht="45" customHeight="1" x14ac:dyDescent="0.25">
      <c r="A956" s="41"/>
      <c r="B956" s="62"/>
      <c r="C956" s="43"/>
      <c r="D956" s="43"/>
      <c r="E956" s="43"/>
      <c r="F956" s="44"/>
      <c r="G956" s="44"/>
      <c r="H956" s="44"/>
      <c r="I956" s="45"/>
    </row>
    <row r="957" spans="1:9" ht="45" customHeight="1" x14ac:dyDescent="0.25">
      <c r="A957" s="41"/>
      <c r="B957" s="62"/>
      <c r="C957" s="43"/>
      <c r="D957" s="43"/>
      <c r="E957" s="43"/>
      <c r="F957" s="44"/>
      <c r="G957" s="44"/>
      <c r="H957" s="44"/>
      <c r="I957" s="45"/>
    </row>
    <row r="958" spans="1:9" ht="45" customHeight="1" x14ac:dyDescent="0.25">
      <c r="A958" s="41"/>
      <c r="B958" s="62"/>
      <c r="C958" s="43"/>
      <c r="D958" s="43"/>
      <c r="E958" s="43"/>
      <c r="F958" s="44"/>
      <c r="G958" s="44"/>
      <c r="H958" s="44"/>
      <c r="I958" s="45"/>
    </row>
    <row r="959" spans="1:9" ht="45" customHeight="1" x14ac:dyDescent="0.25">
      <c r="A959" s="41"/>
      <c r="B959" s="62"/>
      <c r="C959" s="43"/>
      <c r="D959" s="43"/>
      <c r="E959" s="43"/>
      <c r="F959" s="44"/>
      <c r="G959" s="44"/>
      <c r="H959" s="44"/>
      <c r="I959" s="45"/>
    </row>
    <row r="960" spans="1:9" ht="45" customHeight="1" x14ac:dyDescent="0.25">
      <c r="A960" s="41"/>
      <c r="B960" s="62"/>
      <c r="C960" s="43"/>
      <c r="D960" s="43"/>
      <c r="E960" s="43"/>
      <c r="F960" s="44"/>
      <c r="G960" s="44"/>
      <c r="H960" s="44"/>
      <c r="I960" s="45"/>
    </row>
    <row r="961" spans="1:9" ht="45" customHeight="1" x14ac:dyDescent="0.25">
      <c r="A961" s="41"/>
      <c r="B961" s="62"/>
      <c r="C961" s="43"/>
      <c r="D961" s="43"/>
      <c r="E961" s="43"/>
      <c r="F961" s="44"/>
      <c r="G961" s="44"/>
      <c r="H961" s="44"/>
      <c r="I961" s="45"/>
    </row>
    <row r="962" spans="1:9" ht="45" customHeight="1" x14ac:dyDescent="0.25">
      <c r="A962" s="41"/>
      <c r="B962" s="62"/>
      <c r="C962" s="43"/>
      <c r="D962" s="43"/>
      <c r="E962" s="43"/>
      <c r="F962" s="44"/>
      <c r="G962" s="44"/>
      <c r="H962" s="44"/>
      <c r="I962" s="45"/>
    </row>
    <row r="963" spans="1:9" ht="45" customHeight="1" x14ac:dyDescent="0.25">
      <c r="A963" s="41"/>
      <c r="B963" s="62"/>
      <c r="C963" s="43"/>
      <c r="D963" s="43"/>
      <c r="E963" s="43"/>
      <c r="F963" s="44"/>
      <c r="G963" s="44"/>
      <c r="H963" s="44"/>
      <c r="I963" s="45"/>
    </row>
    <row r="964" spans="1:9" ht="45" customHeight="1" x14ac:dyDescent="0.25">
      <c r="A964" s="41"/>
      <c r="B964" s="62"/>
      <c r="C964" s="43"/>
      <c r="D964" s="43"/>
      <c r="E964" s="43"/>
      <c r="F964" s="44"/>
      <c r="G964" s="44"/>
      <c r="H964" s="44"/>
      <c r="I964" s="45"/>
    </row>
    <row r="965" spans="1:9" ht="45" customHeight="1" x14ac:dyDescent="0.25">
      <c r="A965" s="41"/>
      <c r="B965" s="62"/>
      <c r="C965" s="43"/>
      <c r="D965" s="43"/>
      <c r="E965" s="43"/>
      <c r="F965" s="44"/>
      <c r="G965" s="44"/>
      <c r="H965" s="44"/>
      <c r="I965" s="45"/>
    </row>
    <row r="966" spans="1:9" ht="45" customHeight="1" x14ac:dyDescent="0.25">
      <c r="A966" s="41"/>
      <c r="B966" s="62"/>
      <c r="C966" s="43"/>
      <c r="D966" s="43"/>
      <c r="E966" s="43"/>
      <c r="F966" s="44"/>
      <c r="G966" s="44"/>
      <c r="H966" s="44"/>
      <c r="I966" s="45"/>
    </row>
    <row r="967" spans="1:9" ht="45" customHeight="1" x14ac:dyDescent="0.25">
      <c r="A967" s="41"/>
      <c r="B967" s="62"/>
      <c r="C967" s="43"/>
      <c r="D967" s="43"/>
      <c r="E967" s="43"/>
      <c r="F967" s="44"/>
      <c r="G967" s="44"/>
      <c r="H967" s="44"/>
      <c r="I967" s="45"/>
    </row>
    <row r="968" spans="1:9" ht="45" customHeight="1" x14ac:dyDescent="0.25">
      <c r="A968" s="41"/>
      <c r="B968" s="62"/>
      <c r="C968" s="43"/>
      <c r="D968" s="43"/>
      <c r="E968" s="43"/>
      <c r="F968" s="44"/>
      <c r="G968" s="44"/>
      <c r="H968" s="44"/>
      <c r="I968" s="45"/>
    </row>
    <row r="969" spans="1:9" ht="45" customHeight="1" x14ac:dyDescent="0.25">
      <c r="A969" s="41"/>
      <c r="B969" s="62"/>
      <c r="C969" s="43"/>
      <c r="D969" s="43"/>
      <c r="E969" s="43"/>
      <c r="F969" s="44"/>
      <c r="G969" s="44"/>
      <c r="H969" s="44"/>
      <c r="I969" s="45"/>
    </row>
    <row r="970" spans="1:9" ht="45" customHeight="1" x14ac:dyDescent="0.25">
      <c r="A970" s="41"/>
      <c r="B970" s="62"/>
      <c r="C970" s="43"/>
      <c r="D970" s="43"/>
      <c r="E970" s="43"/>
      <c r="F970" s="44"/>
      <c r="G970" s="44"/>
      <c r="H970" s="44"/>
      <c r="I970" s="45"/>
    </row>
    <row r="971" spans="1:9" ht="45" customHeight="1" x14ac:dyDescent="0.25">
      <c r="A971" s="41"/>
      <c r="B971" s="62"/>
      <c r="C971" s="43"/>
      <c r="D971" s="43"/>
      <c r="E971" s="43"/>
      <c r="F971" s="44"/>
      <c r="G971" s="44"/>
      <c r="H971" s="44"/>
      <c r="I971" s="45"/>
    </row>
    <row r="972" spans="1:9" ht="45" customHeight="1" x14ac:dyDescent="0.25">
      <c r="A972" s="41"/>
      <c r="B972" s="62"/>
      <c r="C972" s="43"/>
      <c r="D972" s="43"/>
      <c r="E972" s="43"/>
      <c r="F972" s="44"/>
      <c r="G972" s="44"/>
      <c r="H972" s="44"/>
      <c r="I972" s="45"/>
    </row>
    <row r="973" spans="1:9" ht="45" customHeight="1" x14ac:dyDescent="0.25">
      <c r="A973" s="41"/>
      <c r="B973" s="62"/>
      <c r="C973" s="43"/>
      <c r="D973" s="43"/>
      <c r="E973" s="43"/>
      <c r="F973" s="44"/>
      <c r="G973" s="44"/>
      <c r="H973" s="44"/>
      <c r="I973" s="45"/>
    </row>
    <row r="974" spans="1:9" ht="45" customHeight="1" x14ac:dyDescent="0.25">
      <c r="A974" s="41"/>
      <c r="B974" s="62"/>
      <c r="C974" s="43"/>
      <c r="D974" s="43"/>
      <c r="E974" s="43"/>
      <c r="F974" s="44"/>
      <c r="G974" s="44"/>
      <c r="H974" s="44"/>
      <c r="I974" s="45"/>
    </row>
    <row r="975" spans="1:9" ht="45" customHeight="1" x14ac:dyDescent="0.25">
      <c r="A975" s="41"/>
      <c r="B975" s="62"/>
      <c r="C975" s="43"/>
      <c r="D975" s="43"/>
      <c r="E975" s="43"/>
      <c r="F975" s="44"/>
      <c r="G975" s="44"/>
      <c r="H975" s="44"/>
      <c r="I975" s="45"/>
    </row>
    <row r="976" spans="1:9" ht="45" customHeight="1" x14ac:dyDescent="0.25">
      <c r="A976" s="41"/>
      <c r="B976" s="62"/>
      <c r="C976" s="43"/>
      <c r="D976" s="43"/>
      <c r="E976" s="43"/>
      <c r="F976" s="44"/>
      <c r="G976" s="44"/>
      <c r="H976" s="44"/>
      <c r="I976" s="45"/>
    </row>
    <row r="977" spans="1:9" ht="45" customHeight="1" x14ac:dyDescent="0.25">
      <c r="A977" s="41"/>
      <c r="B977" s="62"/>
      <c r="C977" s="43"/>
      <c r="D977" s="43"/>
      <c r="E977" s="43"/>
      <c r="F977" s="44"/>
      <c r="G977" s="44"/>
      <c r="H977" s="44"/>
      <c r="I977" s="45"/>
    </row>
    <row r="978" spans="1:9" ht="45" customHeight="1" x14ac:dyDescent="0.25">
      <c r="A978" s="41"/>
      <c r="B978" s="62"/>
      <c r="C978" s="43"/>
      <c r="D978" s="43"/>
      <c r="E978" s="43"/>
      <c r="F978" s="44"/>
      <c r="G978" s="44"/>
      <c r="H978" s="44"/>
      <c r="I978" s="45"/>
    </row>
    <row r="979" spans="1:9" ht="45" customHeight="1" x14ac:dyDescent="0.25">
      <c r="A979" s="41"/>
      <c r="B979" s="62"/>
      <c r="C979" s="43"/>
      <c r="D979" s="43"/>
      <c r="E979" s="43"/>
      <c r="F979" s="44"/>
      <c r="G979" s="44"/>
      <c r="H979" s="44"/>
      <c r="I979" s="45"/>
    </row>
    <row r="980" spans="1:9" ht="45" customHeight="1" x14ac:dyDescent="0.25">
      <c r="A980" s="41"/>
      <c r="B980" s="62"/>
      <c r="C980" s="43"/>
      <c r="D980" s="43"/>
      <c r="E980" s="43"/>
      <c r="F980" s="44"/>
      <c r="G980" s="44"/>
      <c r="H980" s="44"/>
      <c r="I980" s="45"/>
    </row>
    <row r="981" spans="1:9" ht="45" customHeight="1" x14ac:dyDescent="0.25">
      <c r="A981" s="41"/>
      <c r="B981" s="62"/>
      <c r="C981" s="43"/>
      <c r="D981" s="43"/>
      <c r="E981" s="43"/>
      <c r="F981" s="44"/>
      <c r="G981" s="44"/>
      <c r="H981" s="44"/>
      <c r="I981" s="45"/>
    </row>
    <row r="982" spans="1:9" ht="45" customHeight="1" x14ac:dyDescent="0.25">
      <c r="A982" s="41"/>
      <c r="B982" s="62"/>
      <c r="C982" s="43"/>
      <c r="D982" s="43"/>
      <c r="E982" s="43"/>
      <c r="F982" s="44"/>
      <c r="G982" s="44"/>
      <c r="H982" s="44"/>
      <c r="I982" s="45"/>
    </row>
    <row r="983" spans="1:9" ht="45" customHeight="1" x14ac:dyDescent="0.25">
      <c r="A983" s="41"/>
      <c r="B983" s="62"/>
      <c r="C983" s="43"/>
      <c r="D983" s="43"/>
      <c r="E983" s="43"/>
      <c r="F983" s="44"/>
      <c r="G983" s="44"/>
      <c r="H983" s="44"/>
      <c r="I983" s="45"/>
    </row>
    <row r="984" spans="1:9" ht="45" customHeight="1" x14ac:dyDescent="0.25">
      <c r="A984" s="41"/>
      <c r="B984" s="62"/>
      <c r="C984" s="43"/>
      <c r="D984" s="43"/>
      <c r="E984" s="43"/>
      <c r="F984" s="44"/>
      <c r="G984" s="44"/>
      <c r="H984" s="44"/>
      <c r="I984" s="45"/>
    </row>
    <row r="985" spans="1:9" ht="45" customHeight="1" x14ac:dyDescent="0.25">
      <c r="A985" s="41"/>
      <c r="B985" s="62"/>
      <c r="C985" s="43"/>
      <c r="D985" s="43"/>
      <c r="E985" s="43"/>
      <c r="F985" s="44"/>
      <c r="G985" s="44"/>
      <c r="H985" s="44"/>
      <c r="I985" s="45"/>
    </row>
    <row r="986" spans="1:9" ht="45" customHeight="1" x14ac:dyDescent="0.25">
      <c r="A986" s="41"/>
      <c r="B986" s="62"/>
      <c r="C986" s="43"/>
      <c r="D986" s="43"/>
      <c r="E986" s="43"/>
      <c r="F986" s="44"/>
      <c r="G986" s="44"/>
      <c r="H986" s="44"/>
      <c r="I986" s="45"/>
    </row>
    <row r="987" spans="1:9" ht="45" customHeight="1" x14ac:dyDescent="0.25">
      <c r="A987" s="41"/>
      <c r="B987" s="62"/>
      <c r="C987" s="43"/>
      <c r="D987" s="43"/>
      <c r="E987" s="43"/>
      <c r="F987" s="44"/>
      <c r="G987" s="44"/>
      <c r="H987" s="44"/>
      <c r="I987" s="45"/>
    </row>
    <row r="988" spans="1:9" ht="45" customHeight="1" x14ac:dyDescent="0.25">
      <c r="A988" s="41"/>
      <c r="B988" s="62"/>
      <c r="C988" s="43"/>
      <c r="D988" s="43"/>
      <c r="E988" s="43"/>
      <c r="F988" s="44"/>
      <c r="G988" s="44"/>
      <c r="H988" s="44"/>
      <c r="I988" s="45"/>
    </row>
    <row r="989" spans="1:9" ht="45" customHeight="1" x14ac:dyDescent="0.25">
      <c r="A989" s="41"/>
      <c r="B989" s="62"/>
      <c r="C989" s="43"/>
      <c r="D989" s="43"/>
      <c r="E989" s="43"/>
      <c r="F989" s="44"/>
      <c r="G989" s="44"/>
      <c r="H989" s="44"/>
      <c r="I989" s="45"/>
    </row>
    <row r="990" spans="1:9" ht="45" customHeight="1" x14ac:dyDescent="0.25">
      <c r="A990" s="41"/>
      <c r="B990" s="62"/>
      <c r="C990" s="43"/>
      <c r="D990" s="43"/>
      <c r="E990" s="43"/>
      <c r="F990" s="44"/>
      <c r="G990" s="44"/>
      <c r="H990" s="44"/>
      <c r="I990" s="45"/>
    </row>
    <row r="991" spans="1:9" ht="45" customHeight="1" x14ac:dyDescent="0.25">
      <c r="A991" s="41"/>
      <c r="B991" s="62"/>
      <c r="C991" s="43"/>
      <c r="D991" s="43"/>
      <c r="E991" s="43"/>
      <c r="F991" s="44"/>
      <c r="G991" s="44"/>
      <c r="H991" s="44"/>
      <c r="I991" s="45"/>
    </row>
    <row r="992" spans="1:9" ht="45" customHeight="1" x14ac:dyDescent="0.25">
      <c r="A992" s="41"/>
      <c r="B992" s="62"/>
      <c r="C992" s="43"/>
      <c r="D992" s="43"/>
      <c r="E992" s="43"/>
      <c r="F992" s="44"/>
      <c r="G992" s="44"/>
      <c r="H992" s="44"/>
      <c r="I992" s="45"/>
    </row>
    <row r="993" spans="1:9" ht="45" customHeight="1" x14ac:dyDescent="0.25">
      <c r="A993" s="41"/>
      <c r="B993" s="62"/>
      <c r="C993" s="43"/>
      <c r="D993" s="43"/>
      <c r="E993" s="43"/>
      <c r="F993" s="44"/>
      <c r="G993" s="44"/>
      <c r="H993" s="44"/>
      <c r="I993" s="45"/>
    </row>
    <row r="994" spans="1:9" ht="45" customHeight="1" x14ac:dyDescent="0.25">
      <c r="A994" s="41"/>
      <c r="B994" s="62"/>
      <c r="C994" s="43"/>
      <c r="D994" s="43"/>
      <c r="E994" s="43"/>
      <c r="F994" s="44"/>
      <c r="G994" s="44"/>
      <c r="H994" s="44"/>
      <c r="I994" s="45"/>
    </row>
    <row r="995" spans="1:9" ht="45" customHeight="1" x14ac:dyDescent="0.25">
      <c r="A995" s="41"/>
      <c r="B995" s="62"/>
      <c r="C995" s="43"/>
      <c r="D995" s="43"/>
      <c r="E995" s="43"/>
      <c r="F995" s="44"/>
      <c r="G995" s="44"/>
      <c r="H995" s="44"/>
      <c r="I995" s="45"/>
    </row>
    <row r="996" spans="1:9" ht="45" customHeight="1" x14ac:dyDescent="0.25">
      <c r="A996" s="41"/>
      <c r="B996" s="62"/>
      <c r="C996" s="43"/>
      <c r="D996" s="43"/>
      <c r="E996" s="43"/>
      <c r="F996" s="44"/>
      <c r="G996" s="44"/>
      <c r="H996" s="44"/>
      <c r="I996" s="45"/>
    </row>
    <row r="997" spans="1:9" ht="45" customHeight="1" x14ac:dyDescent="0.25">
      <c r="A997" s="41"/>
      <c r="B997" s="62"/>
      <c r="C997" s="43"/>
      <c r="D997" s="43"/>
      <c r="E997" s="43"/>
      <c r="F997" s="44"/>
      <c r="G997" s="44"/>
      <c r="H997" s="44"/>
      <c r="I997" s="45"/>
    </row>
    <row r="998" spans="1:9" ht="45" customHeight="1" x14ac:dyDescent="0.25">
      <c r="A998" s="41"/>
      <c r="B998" s="62"/>
      <c r="C998" s="43"/>
      <c r="D998" s="43"/>
      <c r="E998" s="43"/>
      <c r="F998" s="44"/>
      <c r="G998" s="44"/>
      <c r="H998" s="44"/>
      <c r="I998" s="45"/>
    </row>
    <row r="999" spans="1:9" ht="45" customHeight="1" x14ac:dyDescent="0.25">
      <c r="A999" s="41"/>
      <c r="B999" s="62"/>
      <c r="C999" s="43"/>
      <c r="D999" s="43"/>
      <c r="E999" s="43"/>
      <c r="F999" s="44"/>
      <c r="G999" s="44"/>
      <c r="H999" s="44"/>
      <c r="I999" s="45"/>
    </row>
    <row r="1000" spans="1:9" ht="45" customHeight="1" x14ac:dyDescent="0.25">
      <c r="A1000" s="41"/>
      <c r="B1000" s="62"/>
      <c r="C1000" s="43"/>
      <c r="D1000" s="43"/>
      <c r="E1000" s="43"/>
      <c r="F1000" s="44"/>
      <c r="G1000" s="44"/>
      <c r="H1000" s="44"/>
      <c r="I1000" s="45"/>
    </row>
    <row r="1001" spans="1:9" ht="45" customHeight="1" x14ac:dyDescent="0.25">
      <c r="A1001" s="41"/>
      <c r="B1001" s="62"/>
      <c r="C1001" s="43"/>
      <c r="D1001" s="43"/>
      <c r="E1001" s="43"/>
      <c r="F1001" s="44"/>
      <c r="G1001" s="44"/>
      <c r="H1001" s="44"/>
      <c r="I1001" s="45"/>
    </row>
    <row r="1002" spans="1:9" ht="45" customHeight="1" x14ac:dyDescent="0.25">
      <c r="A1002" s="41"/>
      <c r="B1002" s="62"/>
      <c r="C1002" s="43"/>
      <c r="D1002" s="43"/>
      <c r="E1002" s="43"/>
      <c r="F1002" s="44"/>
      <c r="G1002" s="44"/>
      <c r="H1002" s="44"/>
      <c r="I1002" s="45"/>
    </row>
    <row r="1003" spans="1:9" ht="45" customHeight="1" x14ac:dyDescent="0.25">
      <c r="A1003" s="41"/>
      <c r="B1003" s="62"/>
      <c r="C1003" s="43"/>
      <c r="D1003" s="43"/>
      <c r="E1003" s="43"/>
      <c r="F1003" s="44"/>
      <c r="G1003" s="44"/>
      <c r="H1003" s="44"/>
      <c r="I1003" s="45"/>
    </row>
    <row r="1004" spans="1:9" ht="45" customHeight="1" x14ac:dyDescent="0.25">
      <c r="A1004" s="41"/>
      <c r="B1004" s="62"/>
      <c r="C1004" s="43"/>
      <c r="D1004" s="43"/>
      <c r="E1004" s="43"/>
      <c r="F1004" s="44"/>
      <c r="G1004" s="44"/>
      <c r="H1004" s="44"/>
      <c r="I1004" s="45"/>
    </row>
    <row r="1005" spans="1:9" ht="45" customHeight="1" x14ac:dyDescent="0.25">
      <c r="A1005" s="41"/>
      <c r="B1005" s="62"/>
      <c r="C1005" s="43"/>
      <c r="D1005" s="43"/>
      <c r="E1005" s="43"/>
      <c r="F1005" s="44"/>
      <c r="G1005" s="44"/>
      <c r="H1005" s="44"/>
      <c r="I1005" s="45"/>
    </row>
    <row r="1006" spans="1:9" ht="45" customHeight="1" x14ac:dyDescent="0.25">
      <c r="A1006" s="41"/>
      <c r="B1006" s="62"/>
      <c r="C1006" s="43"/>
      <c r="D1006" s="43"/>
      <c r="E1006" s="43"/>
      <c r="F1006" s="44"/>
      <c r="G1006" s="44"/>
      <c r="H1006" s="44"/>
      <c r="I1006" s="45"/>
    </row>
    <row r="1007" spans="1:9" ht="45" customHeight="1" x14ac:dyDescent="0.25">
      <c r="A1007" s="41"/>
      <c r="B1007" s="62"/>
      <c r="C1007" s="43"/>
      <c r="D1007" s="43"/>
      <c r="E1007" s="43"/>
      <c r="F1007" s="44"/>
      <c r="G1007" s="44"/>
      <c r="H1007" s="44"/>
      <c r="I1007" s="45"/>
    </row>
    <row r="1008" spans="1:9" ht="45" customHeight="1" x14ac:dyDescent="0.25">
      <c r="A1008" s="41"/>
      <c r="B1008" s="62"/>
      <c r="C1008" s="43"/>
      <c r="D1008" s="43"/>
      <c r="E1008" s="43"/>
      <c r="F1008" s="44"/>
      <c r="G1008" s="44"/>
      <c r="H1008" s="44"/>
      <c r="I1008" s="45"/>
    </row>
    <row r="1009" spans="1:9" ht="45" customHeight="1" x14ac:dyDescent="0.25">
      <c r="A1009" s="41"/>
      <c r="B1009" s="62"/>
      <c r="C1009" s="43"/>
      <c r="D1009" s="43"/>
      <c r="E1009" s="43"/>
      <c r="F1009" s="44"/>
      <c r="G1009" s="44"/>
      <c r="H1009" s="44"/>
      <c r="I1009" s="45"/>
    </row>
    <row r="1010" spans="1:9" ht="45" customHeight="1" x14ac:dyDescent="0.25">
      <c r="A1010" s="41"/>
      <c r="B1010" s="62"/>
      <c r="C1010" s="43"/>
      <c r="D1010" s="43"/>
      <c r="E1010" s="43"/>
      <c r="F1010" s="44"/>
      <c r="G1010" s="44"/>
      <c r="H1010" s="44"/>
      <c r="I1010" s="45"/>
    </row>
    <row r="1011" spans="1:9" ht="45" customHeight="1" x14ac:dyDescent="0.25">
      <c r="A1011" s="41"/>
      <c r="B1011" s="62"/>
      <c r="C1011" s="43"/>
      <c r="D1011" s="43"/>
      <c r="E1011" s="43"/>
      <c r="F1011" s="44"/>
      <c r="G1011" s="44"/>
      <c r="H1011" s="44"/>
      <c r="I1011" s="45"/>
    </row>
    <row r="1012" spans="1:9" ht="45" customHeight="1" x14ac:dyDescent="0.25">
      <c r="A1012" s="41"/>
      <c r="B1012" s="62"/>
      <c r="C1012" s="43"/>
      <c r="D1012" s="43"/>
      <c r="E1012" s="43"/>
      <c r="F1012" s="44"/>
      <c r="G1012" s="44"/>
      <c r="H1012" s="44"/>
      <c r="I1012" s="45"/>
    </row>
    <row r="1013" spans="1:9" ht="45" customHeight="1" x14ac:dyDescent="0.25">
      <c r="A1013" s="41"/>
      <c r="B1013" s="62"/>
      <c r="C1013" s="43"/>
      <c r="D1013" s="43"/>
      <c r="E1013" s="43"/>
      <c r="F1013" s="44"/>
      <c r="G1013" s="44"/>
      <c r="H1013" s="44"/>
      <c r="I1013" s="45"/>
    </row>
    <row r="1014" spans="1:9" ht="45" customHeight="1" x14ac:dyDescent="0.25">
      <c r="A1014" s="41"/>
      <c r="B1014" s="62"/>
      <c r="C1014" s="43"/>
      <c r="D1014" s="43"/>
      <c r="E1014" s="43"/>
      <c r="F1014" s="44"/>
      <c r="G1014" s="44"/>
      <c r="H1014" s="44"/>
      <c r="I1014" s="45"/>
    </row>
    <row r="1015" spans="1:9" ht="45" customHeight="1" x14ac:dyDescent="0.25">
      <c r="A1015" s="41"/>
      <c r="B1015" s="62"/>
      <c r="C1015" s="43"/>
      <c r="D1015" s="43"/>
      <c r="E1015" s="43"/>
      <c r="F1015" s="44"/>
      <c r="G1015" s="44"/>
      <c r="H1015" s="44"/>
      <c r="I1015" s="45"/>
    </row>
    <row r="1016" spans="1:9" ht="45" customHeight="1" x14ac:dyDescent="0.25">
      <c r="A1016" s="41"/>
      <c r="B1016" s="62"/>
      <c r="C1016" s="43"/>
      <c r="D1016" s="43"/>
      <c r="E1016" s="43"/>
      <c r="F1016" s="44"/>
      <c r="G1016" s="44"/>
      <c r="H1016" s="44"/>
      <c r="I1016" s="45"/>
    </row>
    <row r="1017" spans="1:9" ht="45" customHeight="1" x14ac:dyDescent="0.25">
      <c r="A1017" s="41"/>
      <c r="B1017" s="62"/>
      <c r="C1017" s="43"/>
      <c r="D1017" s="43"/>
      <c r="E1017" s="43"/>
      <c r="F1017" s="44"/>
      <c r="G1017" s="44"/>
      <c r="H1017" s="44"/>
      <c r="I1017" s="45"/>
    </row>
    <row r="1018" spans="1:9" ht="45" customHeight="1" x14ac:dyDescent="0.25">
      <c r="A1018" s="41"/>
      <c r="B1018" s="62"/>
      <c r="C1018" s="43"/>
      <c r="D1018" s="43"/>
      <c r="E1018" s="43"/>
      <c r="F1018" s="44"/>
      <c r="G1018" s="44"/>
      <c r="H1018" s="44"/>
      <c r="I1018" s="45"/>
    </row>
    <row r="1019" spans="1:9" ht="45" customHeight="1" x14ac:dyDescent="0.25">
      <c r="A1019" s="41"/>
      <c r="B1019" s="62"/>
      <c r="C1019" s="43"/>
      <c r="D1019" s="43"/>
      <c r="E1019" s="43"/>
      <c r="F1019" s="44"/>
      <c r="G1019" s="44"/>
      <c r="H1019" s="44"/>
      <c r="I1019" s="45"/>
    </row>
    <row r="1020" spans="1:9" ht="45" customHeight="1" x14ac:dyDescent="0.25">
      <c r="A1020" s="41"/>
      <c r="B1020" s="62"/>
      <c r="C1020" s="43"/>
      <c r="D1020" s="43"/>
      <c r="E1020" s="43"/>
      <c r="F1020" s="44"/>
      <c r="G1020" s="44"/>
      <c r="H1020" s="44"/>
      <c r="I1020" s="45"/>
    </row>
    <row r="1021" spans="1:9" ht="45" customHeight="1" x14ac:dyDescent="0.25">
      <c r="A1021" s="41"/>
      <c r="B1021" s="62"/>
      <c r="C1021" s="43"/>
      <c r="D1021" s="43"/>
      <c r="E1021" s="43"/>
      <c r="F1021" s="44"/>
      <c r="G1021" s="44"/>
      <c r="H1021" s="44"/>
      <c r="I1021" s="45"/>
    </row>
    <row r="1022" spans="1:9" ht="45" customHeight="1" x14ac:dyDescent="0.25">
      <c r="A1022" s="41"/>
      <c r="B1022" s="62"/>
      <c r="C1022" s="43"/>
      <c r="D1022" s="43"/>
      <c r="E1022" s="43"/>
      <c r="F1022" s="44"/>
      <c r="G1022" s="44"/>
      <c r="H1022" s="44"/>
      <c r="I1022" s="45"/>
    </row>
    <row r="1023" spans="1:9" ht="45" customHeight="1" x14ac:dyDescent="0.25">
      <c r="A1023" s="41"/>
      <c r="B1023" s="62"/>
      <c r="C1023" s="43"/>
      <c r="D1023" s="43"/>
      <c r="E1023" s="43"/>
      <c r="F1023" s="44"/>
      <c r="G1023" s="44"/>
      <c r="H1023" s="44"/>
      <c r="I1023" s="45"/>
    </row>
    <row r="1024" spans="1:9" ht="45" customHeight="1" x14ac:dyDescent="0.25">
      <c r="A1024" s="41"/>
      <c r="B1024" s="62"/>
      <c r="C1024" s="43"/>
      <c r="D1024" s="43"/>
      <c r="E1024" s="43"/>
      <c r="F1024" s="44"/>
      <c r="G1024" s="44"/>
      <c r="H1024" s="44"/>
      <c r="I1024" s="45"/>
    </row>
    <row r="1025" spans="1:9" ht="45" customHeight="1" x14ac:dyDescent="0.25">
      <c r="A1025" s="41"/>
      <c r="B1025" s="62"/>
      <c r="C1025" s="43"/>
      <c r="D1025" s="43"/>
      <c r="E1025" s="43"/>
      <c r="F1025" s="44"/>
      <c r="G1025" s="44"/>
      <c r="H1025" s="44"/>
      <c r="I1025" s="45"/>
    </row>
    <row r="1026" spans="1:9" ht="45" customHeight="1" x14ac:dyDescent="0.25">
      <c r="A1026" s="41"/>
      <c r="B1026" s="62"/>
      <c r="C1026" s="43"/>
      <c r="D1026" s="43"/>
      <c r="E1026" s="43"/>
      <c r="F1026" s="44"/>
      <c r="G1026" s="44"/>
      <c r="H1026" s="44"/>
      <c r="I1026" s="45"/>
    </row>
    <row r="1027" spans="1:9" ht="45" customHeight="1" x14ac:dyDescent="0.25">
      <c r="A1027" s="41"/>
      <c r="B1027" s="62"/>
      <c r="C1027" s="43"/>
      <c r="D1027" s="43"/>
      <c r="E1027" s="43"/>
      <c r="F1027" s="44"/>
      <c r="G1027" s="44"/>
      <c r="H1027" s="44"/>
      <c r="I1027" s="45"/>
    </row>
    <row r="1028" spans="1:9" ht="45" customHeight="1" x14ac:dyDescent="0.25">
      <c r="A1028" s="41"/>
      <c r="B1028" s="62"/>
      <c r="C1028" s="43"/>
      <c r="D1028" s="43"/>
      <c r="E1028" s="43"/>
      <c r="F1028" s="44"/>
      <c r="G1028" s="44"/>
      <c r="H1028" s="44"/>
      <c r="I1028" s="45"/>
    </row>
    <row r="1029" spans="1:9" ht="45" customHeight="1" x14ac:dyDescent="0.25">
      <c r="A1029" s="41"/>
      <c r="B1029" s="62"/>
      <c r="C1029" s="43"/>
      <c r="D1029" s="43"/>
      <c r="E1029" s="43"/>
      <c r="F1029" s="44"/>
      <c r="G1029" s="44"/>
      <c r="H1029" s="44"/>
      <c r="I1029" s="45"/>
    </row>
    <row r="1030" spans="1:9" ht="45" customHeight="1" x14ac:dyDescent="0.25">
      <c r="A1030" s="41"/>
      <c r="B1030" s="62"/>
      <c r="C1030" s="43"/>
      <c r="D1030" s="43"/>
      <c r="E1030" s="43"/>
      <c r="F1030" s="44"/>
      <c r="G1030" s="44"/>
      <c r="H1030" s="44"/>
      <c r="I1030" s="45"/>
    </row>
    <row r="1031" spans="1:9" ht="45" customHeight="1" x14ac:dyDescent="0.25">
      <c r="A1031" s="41"/>
      <c r="B1031" s="62"/>
      <c r="C1031" s="43"/>
      <c r="D1031" s="43"/>
      <c r="E1031" s="43"/>
      <c r="F1031" s="44"/>
      <c r="G1031" s="44"/>
      <c r="H1031" s="44"/>
      <c r="I1031" s="45"/>
    </row>
    <row r="1032" spans="1:9" ht="45" customHeight="1" x14ac:dyDescent="0.25">
      <c r="A1032" s="41"/>
      <c r="B1032" s="62"/>
      <c r="C1032" s="43"/>
      <c r="D1032" s="43"/>
      <c r="E1032" s="43"/>
      <c r="F1032" s="44"/>
      <c r="G1032" s="44"/>
      <c r="H1032" s="44"/>
      <c r="I1032" s="45"/>
    </row>
    <row r="1033" spans="1:9" ht="45" customHeight="1" x14ac:dyDescent="0.25">
      <c r="A1033" s="41"/>
      <c r="B1033" s="62"/>
      <c r="C1033" s="43"/>
      <c r="D1033" s="43"/>
      <c r="E1033" s="43"/>
      <c r="F1033" s="44"/>
      <c r="G1033" s="44"/>
      <c r="H1033" s="44"/>
      <c r="I1033" s="45"/>
    </row>
    <row r="1034" spans="1:9" ht="45" customHeight="1" x14ac:dyDescent="0.25">
      <c r="A1034" s="41"/>
      <c r="B1034" s="62"/>
      <c r="C1034" s="43"/>
      <c r="D1034" s="43"/>
      <c r="E1034" s="43"/>
      <c r="F1034" s="44"/>
      <c r="G1034" s="44"/>
      <c r="H1034" s="44"/>
      <c r="I1034" s="45"/>
    </row>
    <row r="1035" spans="1:9" ht="45" customHeight="1" x14ac:dyDescent="0.25">
      <c r="A1035" s="41"/>
      <c r="B1035" s="62"/>
      <c r="C1035" s="43"/>
      <c r="D1035" s="43"/>
      <c r="E1035" s="43"/>
      <c r="F1035" s="44"/>
      <c r="G1035" s="44"/>
      <c r="H1035" s="44"/>
      <c r="I1035" s="45"/>
    </row>
    <row r="1036" spans="1:9" ht="45" customHeight="1" x14ac:dyDescent="0.25">
      <c r="A1036" s="41"/>
      <c r="B1036" s="62"/>
      <c r="C1036" s="43"/>
      <c r="D1036" s="43"/>
      <c r="E1036" s="43"/>
      <c r="F1036" s="44"/>
      <c r="G1036" s="44"/>
      <c r="H1036" s="44"/>
      <c r="I1036" s="45"/>
    </row>
    <row r="1037" spans="1:9" ht="45" customHeight="1" x14ac:dyDescent="0.25">
      <c r="A1037" s="41"/>
      <c r="B1037" s="62"/>
      <c r="C1037" s="43"/>
      <c r="D1037" s="43"/>
      <c r="E1037" s="43"/>
      <c r="F1037" s="44"/>
      <c r="G1037" s="44"/>
      <c r="H1037" s="44"/>
      <c r="I1037" s="45"/>
    </row>
  </sheetData>
  <sortState xmlns:xlrd2="http://schemas.microsoft.com/office/spreadsheetml/2017/richdata2" ref="A3:J63">
    <sortCondition ref="A2:A63"/>
  </sortState>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B55EB-2195-4313-90E6-69C430533034}">
  <sheetPr>
    <tabColor theme="1"/>
    <outlinePr summaryBelow="0" summaryRight="0"/>
  </sheetPr>
  <dimension ref="A1:D91"/>
  <sheetViews>
    <sheetView workbookViewId="0">
      <pane xSplit="1" ySplit="1" topLeftCell="B2" activePane="bottomRight" state="frozen"/>
      <selection activeCell="C14" sqref="C14"/>
      <selection pane="topRight" activeCell="C14" sqref="C14"/>
      <selection pane="bottomLeft" activeCell="C14" sqref="C14"/>
      <selection pane="bottomRight" activeCell="A8" sqref="A8"/>
    </sheetView>
  </sheetViews>
  <sheetFormatPr baseColWidth="10" defaultColWidth="12.7109375" defaultRowHeight="15.75" customHeight="1" x14ac:dyDescent="0.2"/>
  <cols>
    <col min="1" max="1" width="19.42578125" style="11" bestFit="1" customWidth="1"/>
    <col min="2" max="2" width="9.140625" style="6" bestFit="1" customWidth="1"/>
    <col min="3" max="3" width="160.85546875" style="11" customWidth="1"/>
    <col min="4" max="4" width="19.85546875" style="6" customWidth="1"/>
    <col min="5" max="16384" width="12.7109375" style="6"/>
  </cols>
  <sheetData>
    <row r="1" spans="1:4" ht="15.75" customHeight="1" x14ac:dyDescent="0.2">
      <c r="A1" s="10" t="s">
        <v>322</v>
      </c>
      <c r="B1" s="5" t="s">
        <v>323</v>
      </c>
      <c r="C1" s="10" t="s">
        <v>324</v>
      </c>
      <c r="D1" s="5"/>
    </row>
    <row r="2" spans="1:4" ht="15.75" customHeight="1" x14ac:dyDescent="0.2">
      <c r="A2" s="9" t="s">
        <v>325</v>
      </c>
      <c r="B2" s="7" t="s">
        <v>90</v>
      </c>
      <c r="C2" s="9" t="s">
        <v>326</v>
      </c>
      <c r="D2" s="7"/>
    </row>
    <row r="3" spans="1:4" ht="15.75" customHeight="1" x14ac:dyDescent="0.2">
      <c r="A3" s="9" t="s">
        <v>327</v>
      </c>
      <c r="B3" s="7" t="s">
        <v>90</v>
      </c>
      <c r="C3" s="9" t="s">
        <v>328</v>
      </c>
      <c r="D3" s="7"/>
    </row>
    <row r="4" spans="1:4" ht="15.75" customHeight="1" x14ac:dyDescent="0.2">
      <c r="A4" s="9" t="s">
        <v>97</v>
      </c>
      <c r="B4" s="7" t="s">
        <v>90</v>
      </c>
      <c r="C4" s="9" t="s">
        <v>329</v>
      </c>
      <c r="D4" s="7"/>
    </row>
    <row r="5" spans="1:4" ht="15.75" customHeight="1" x14ac:dyDescent="0.2">
      <c r="A5" s="9" t="s">
        <v>330</v>
      </c>
      <c r="B5" s="7" t="s">
        <v>90</v>
      </c>
      <c r="C5" s="9" t="s">
        <v>331</v>
      </c>
      <c r="D5" s="7"/>
    </row>
    <row r="6" spans="1:4" ht="15.75" customHeight="1" x14ac:dyDescent="0.2">
      <c r="A6" s="9" t="s">
        <v>332</v>
      </c>
      <c r="B6" s="7" t="s">
        <v>90</v>
      </c>
      <c r="C6" s="9" t="s">
        <v>333</v>
      </c>
      <c r="D6" s="7"/>
    </row>
    <row r="7" spans="1:4" ht="15.75" customHeight="1" x14ac:dyDescent="0.2">
      <c r="A7" s="9" t="s">
        <v>164</v>
      </c>
      <c r="B7" s="7" t="s">
        <v>90</v>
      </c>
      <c r="C7" s="9" t="s">
        <v>334</v>
      </c>
      <c r="D7" s="7"/>
    </row>
    <row r="8" spans="1:4" ht="15.75" customHeight="1" x14ac:dyDescent="0.2">
      <c r="A8" s="9" t="s">
        <v>335</v>
      </c>
      <c r="B8" s="7" t="s">
        <v>90</v>
      </c>
      <c r="C8" s="9" t="s">
        <v>336</v>
      </c>
      <c r="D8" s="7"/>
    </row>
    <row r="9" spans="1:4" ht="15.75" customHeight="1" x14ac:dyDescent="0.2">
      <c r="A9" s="9" t="s">
        <v>337</v>
      </c>
      <c r="B9" s="7" t="s">
        <v>90</v>
      </c>
      <c r="C9" s="9" t="s">
        <v>338</v>
      </c>
      <c r="D9" s="7"/>
    </row>
    <row r="10" spans="1:4" ht="15.75" customHeight="1" x14ac:dyDescent="0.2">
      <c r="A10" s="9" t="s">
        <v>339</v>
      </c>
      <c r="B10" s="7" t="s">
        <v>90</v>
      </c>
      <c r="C10" s="9" t="s">
        <v>340</v>
      </c>
      <c r="D10" s="7"/>
    </row>
    <row r="11" spans="1:4" ht="15.75" customHeight="1" x14ac:dyDescent="0.2">
      <c r="A11" s="9" t="s">
        <v>341</v>
      </c>
      <c r="B11" s="7" t="s">
        <v>90</v>
      </c>
      <c r="C11" s="9" t="s">
        <v>342</v>
      </c>
      <c r="D11" s="7"/>
    </row>
    <row r="12" spans="1:4" ht="15.75" customHeight="1" x14ac:dyDescent="0.2">
      <c r="A12" s="9" t="s">
        <v>343</v>
      </c>
      <c r="B12" s="7" t="s">
        <v>90</v>
      </c>
      <c r="C12" s="9" t="s">
        <v>344</v>
      </c>
      <c r="D12" s="7"/>
    </row>
    <row r="13" spans="1:4" ht="15.75" customHeight="1" x14ac:dyDescent="0.2">
      <c r="A13" s="9" t="s">
        <v>345</v>
      </c>
      <c r="B13" s="7" t="s">
        <v>90</v>
      </c>
      <c r="C13" s="9" t="s">
        <v>346</v>
      </c>
      <c r="D13" s="7"/>
    </row>
    <row r="14" spans="1:4" ht="15.75" customHeight="1" x14ac:dyDescent="0.2">
      <c r="A14" s="9" t="s">
        <v>347</v>
      </c>
      <c r="B14" s="7" t="s">
        <v>89</v>
      </c>
      <c r="C14" s="9" t="s">
        <v>348</v>
      </c>
      <c r="D14" s="7"/>
    </row>
    <row r="15" spans="1:4" ht="15.75" customHeight="1" x14ac:dyDescent="0.2">
      <c r="A15" s="9" t="s">
        <v>133</v>
      </c>
      <c r="B15" s="7" t="s">
        <v>89</v>
      </c>
      <c r="C15" s="9" t="s">
        <v>349</v>
      </c>
      <c r="D15" s="7"/>
    </row>
    <row r="16" spans="1:4" ht="15.75" customHeight="1" x14ac:dyDescent="0.2">
      <c r="A16" s="38" t="s">
        <v>523</v>
      </c>
      <c r="B16" s="7" t="s">
        <v>89</v>
      </c>
      <c r="C16" s="9" t="s">
        <v>355</v>
      </c>
      <c r="D16" s="7"/>
    </row>
    <row r="17" spans="1:4" ht="15.75" customHeight="1" x14ac:dyDescent="0.2">
      <c r="A17" s="9" t="s">
        <v>177</v>
      </c>
      <c r="B17" s="7" t="s">
        <v>89</v>
      </c>
      <c r="C17" s="9" t="s">
        <v>350</v>
      </c>
      <c r="D17" s="7"/>
    </row>
    <row r="18" spans="1:4" ht="15.75" customHeight="1" x14ac:dyDescent="0.2">
      <c r="A18" s="9" t="s">
        <v>351</v>
      </c>
      <c r="B18" s="7" t="s">
        <v>89</v>
      </c>
      <c r="C18" s="9" t="s">
        <v>352</v>
      </c>
      <c r="D18" s="7"/>
    </row>
    <row r="19" spans="1:4" ht="15.75" customHeight="1" x14ac:dyDescent="0.2">
      <c r="A19" s="9" t="s">
        <v>353</v>
      </c>
      <c r="B19" s="7" t="s">
        <v>89</v>
      </c>
      <c r="C19" s="9" t="s">
        <v>354</v>
      </c>
      <c r="D19" s="7"/>
    </row>
    <row r="20" spans="1:4" ht="15.75" customHeight="1" x14ac:dyDescent="0.2">
      <c r="A20" s="9" t="s">
        <v>356</v>
      </c>
      <c r="B20" s="7" t="s">
        <v>89</v>
      </c>
      <c r="C20" s="9" t="s">
        <v>357</v>
      </c>
      <c r="D20" s="7"/>
    </row>
    <row r="21" spans="1:4" ht="15.75" customHeight="1" x14ac:dyDescent="0.2">
      <c r="A21" s="9" t="s">
        <v>171</v>
      </c>
      <c r="B21" s="7" t="s">
        <v>89</v>
      </c>
      <c r="C21" s="9" t="s">
        <v>358</v>
      </c>
      <c r="D21" s="7"/>
    </row>
    <row r="22" spans="1:4" ht="15.75" customHeight="1" x14ac:dyDescent="0.2">
      <c r="A22" s="9" t="s">
        <v>359</v>
      </c>
      <c r="B22" s="7" t="s">
        <v>89</v>
      </c>
      <c r="C22" s="9" t="s">
        <v>360</v>
      </c>
      <c r="D22" s="7"/>
    </row>
    <row r="23" spans="1:4" ht="15.75" customHeight="1" x14ac:dyDescent="0.2">
      <c r="A23" s="9" t="s">
        <v>361</v>
      </c>
      <c r="B23" s="7" t="s">
        <v>89</v>
      </c>
      <c r="C23" s="9" t="s">
        <v>362</v>
      </c>
      <c r="D23" s="7"/>
    </row>
    <row r="24" spans="1:4" ht="15.75" customHeight="1" x14ac:dyDescent="0.2">
      <c r="A24" s="9" t="s">
        <v>363</v>
      </c>
      <c r="B24" s="7" t="s">
        <v>89</v>
      </c>
      <c r="C24" s="9" t="s">
        <v>364</v>
      </c>
      <c r="D24" s="7"/>
    </row>
    <row r="25" spans="1:4" ht="15.75" customHeight="1" x14ac:dyDescent="0.2">
      <c r="A25" s="9" t="s">
        <v>365</v>
      </c>
      <c r="B25" s="7" t="s">
        <v>89</v>
      </c>
      <c r="C25" s="9" t="s">
        <v>366</v>
      </c>
      <c r="D25" s="7"/>
    </row>
    <row r="26" spans="1:4" ht="15.75" customHeight="1" x14ac:dyDescent="0.2">
      <c r="A26" s="9" t="s">
        <v>367</v>
      </c>
      <c r="B26" s="7" t="s">
        <v>93</v>
      </c>
      <c r="C26" s="9" t="s">
        <v>368</v>
      </c>
      <c r="D26" s="7"/>
    </row>
    <row r="27" spans="1:4" ht="15.75" customHeight="1" x14ac:dyDescent="0.2">
      <c r="A27" s="9" t="s">
        <v>103</v>
      </c>
      <c r="B27" s="7" t="s">
        <v>93</v>
      </c>
      <c r="C27" s="9" t="s">
        <v>369</v>
      </c>
      <c r="D27" s="7"/>
    </row>
    <row r="28" spans="1:4" ht="15.75" customHeight="1" x14ac:dyDescent="0.2">
      <c r="A28" s="9" t="s">
        <v>370</v>
      </c>
      <c r="B28" s="7" t="s">
        <v>93</v>
      </c>
      <c r="C28" s="9" t="s">
        <v>371</v>
      </c>
      <c r="D28" s="7"/>
    </row>
    <row r="29" spans="1:4" ht="15.75" customHeight="1" x14ac:dyDescent="0.2">
      <c r="A29" s="9" t="s">
        <v>372</v>
      </c>
      <c r="B29" s="7" t="s">
        <v>93</v>
      </c>
      <c r="C29" s="9" t="s">
        <v>373</v>
      </c>
      <c r="D29" s="7"/>
    </row>
    <row r="30" spans="1:4" ht="12.75" x14ac:dyDescent="0.2">
      <c r="A30" s="9" t="s">
        <v>374</v>
      </c>
      <c r="B30" s="7" t="s">
        <v>93</v>
      </c>
      <c r="C30" s="9" t="s">
        <v>375</v>
      </c>
      <c r="D30" s="7"/>
    </row>
    <row r="31" spans="1:4" ht="12.75" x14ac:dyDescent="0.2">
      <c r="A31" s="9" t="s">
        <v>376</v>
      </c>
      <c r="B31" s="7" t="s">
        <v>93</v>
      </c>
      <c r="C31" s="9" t="s">
        <v>377</v>
      </c>
      <c r="D31" s="7"/>
    </row>
    <row r="32" spans="1:4" ht="12.75" x14ac:dyDescent="0.2">
      <c r="A32" s="9" t="s">
        <v>378</v>
      </c>
      <c r="B32" s="7" t="s">
        <v>93</v>
      </c>
      <c r="C32" s="9" t="s">
        <v>379</v>
      </c>
      <c r="D32" s="7"/>
    </row>
    <row r="33" spans="1:4" ht="12.75" x14ac:dyDescent="0.2">
      <c r="A33" s="9" t="s">
        <v>380</v>
      </c>
      <c r="B33" s="7" t="s">
        <v>93</v>
      </c>
      <c r="C33" s="9" t="s">
        <v>381</v>
      </c>
      <c r="D33" s="7"/>
    </row>
    <row r="34" spans="1:4" ht="12.75" x14ac:dyDescent="0.2">
      <c r="A34" s="9" t="s">
        <v>382</v>
      </c>
      <c r="B34" s="7" t="s">
        <v>93</v>
      </c>
      <c r="C34" s="9" t="s">
        <v>383</v>
      </c>
      <c r="D34" s="7"/>
    </row>
    <row r="35" spans="1:4" ht="12.75" x14ac:dyDescent="0.2">
      <c r="A35" s="9" t="s">
        <v>384</v>
      </c>
      <c r="B35" s="7" t="s">
        <v>93</v>
      </c>
      <c r="C35" s="9" t="s">
        <v>385</v>
      </c>
      <c r="D35" s="7"/>
    </row>
    <row r="36" spans="1:4" ht="12.75" x14ac:dyDescent="0.2">
      <c r="A36" s="9" t="s">
        <v>386</v>
      </c>
      <c r="B36" s="7" t="s">
        <v>93</v>
      </c>
      <c r="C36" s="9" t="s">
        <v>387</v>
      </c>
      <c r="D36" s="7"/>
    </row>
    <row r="37" spans="1:4" ht="12.75" x14ac:dyDescent="0.2">
      <c r="A37" s="9" t="s">
        <v>388</v>
      </c>
      <c r="B37" s="7" t="s">
        <v>93</v>
      </c>
      <c r="C37" s="9" t="s">
        <v>389</v>
      </c>
      <c r="D37" s="7"/>
    </row>
    <row r="38" spans="1:4" ht="12.75" x14ac:dyDescent="0.2">
      <c r="A38" s="9" t="s">
        <v>390</v>
      </c>
      <c r="B38" s="7" t="s">
        <v>92</v>
      </c>
      <c r="C38" s="9" t="s">
        <v>391</v>
      </c>
      <c r="D38" s="7"/>
    </row>
    <row r="39" spans="1:4" ht="12.75" x14ac:dyDescent="0.2">
      <c r="A39" s="9" t="s">
        <v>392</v>
      </c>
      <c r="B39" s="7" t="s">
        <v>92</v>
      </c>
      <c r="C39" s="9" t="s">
        <v>393</v>
      </c>
      <c r="D39" s="7"/>
    </row>
    <row r="40" spans="1:4" ht="12.75" x14ac:dyDescent="0.2">
      <c r="A40" s="9" t="s">
        <v>134</v>
      </c>
      <c r="B40" s="7" t="s">
        <v>92</v>
      </c>
      <c r="C40" s="9" t="s">
        <v>394</v>
      </c>
      <c r="D40" s="7"/>
    </row>
    <row r="41" spans="1:4" ht="12.75" x14ac:dyDescent="0.2">
      <c r="A41" s="9" t="s">
        <v>395</v>
      </c>
      <c r="B41" s="7" t="s">
        <v>92</v>
      </c>
      <c r="C41" s="9" t="s">
        <v>396</v>
      </c>
      <c r="D41" s="7"/>
    </row>
    <row r="42" spans="1:4" ht="12.75" x14ac:dyDescent="0.2">
      <c r="A42" s="9" t="s">
        <v>397</v>
      </c>
      <c r="B42" s="7" t="s">
        <v>92</v>
      </c>
      <c r="C42" s="9" t="s">
        <v>398</v>
      </c>
      <c r="D42" s="7"/>
    </row>
    <row r="43" spans="1:4" ht="12.75" x14ac:dyDescent="0.2">
      <c r="A43" s="9" t="s">
        <v>92</v>
      </c>
      <c r="B43" s="7" t="s">
        <v>92</v>
      </c>
      <c r="C43" s="9" t="s">
        <v>399</v>
      </c>
      <c r="D43" s="7"/>
    </row>
    <row r="44" spans="1:4" ht="12.75" x14ac:dyDescent="0.2">
      <c r="A44" s="9" t="s">
        <v>400</v>
      </c>
      <c r="B44" s="7" t="s">
        <v>92</v>
      </c>
      <c r="C44" s="9" t="s">
        <v>401</v>
      </c>
      <c r="D44" s="7"/>
    </row>
    <row r="45" spans="1:4" ht="12.75" x14ac:dyDescent="0.2">
      <c r="A45" s="9" t="s">
        <v>402</v>
      </c>
      <c r="B45" s="7" t="s">
        <v>92</v>
      </c>
      <c r="C45" s="9" t="s">
        <v>403</v>
      </c>
      <c r="D45" s="7"/>
    </row>
    <row r="46" spans="1:4" ht="12.75" x14ac:dyDescent="0.2">
      <c r="A46" s="9" t="s">
        <v>404</v>
      </c>
      <c r="B46" s="7" t="s">
        <v>92</v>
      </c>
      <c r="C46" s="9" t="s">
        <v>405</v>
      </c>
      <c r="D46" s="7"/>
    </row>
    <row r="47" spans="1:4" ht="12.75" x14ac:dyDescent="0.2">
      <c r="A47" s="9" t="s">
        <v>406</v>
      </c>
      <c r="B47" s="7" t="s">
        <v>92</v>
      </c>
      <c r="C47" s="9" t="s">
        <v>407</v>
      </c>
      <c r="D47" s="7"/>
    </row>
    <row r="48" spans="1:4" ht="12.75" x14ac:dyDescent="0.2">
      <c r="A48" s="9" t="s">
        <v>408</v>
      </c>
      <c r="B48" s="7" t="s">
        <v>92</v>
      </c>
      <c r="C48" s="9" t="s">
        <v>409</v>
      </c>
      <c r="D48" s="7"/>
    </row>
    <row r="49" spans="1:4" ht="12.75" x14ac:dyDescent="0.2">
      <c r="A49" s="9" t="s">
        <v>410</v>
      </c>
      <c r="B49" s="7" t="s">
        <v>92</v>
      </c>
      <c r="C49" s="9" t="s">
        <v>411</v>
      </c>
      <c r="D49" s="7"/>
    </row>
    <row r="50" spans="1:4" ht="12.75" x14ac:dyDescent="0.2">
      <c r="A50" s="9" t="s">
        <v>412</v>
      </c>
      <c r="B50" s="7" t="s">
        <v>91</v>
      </c>
      <c r="C50" s="9" t="s">
        <v>413</v>
      </c>
      <c r="D50" s="7"/>
    </row>
    <row r="51" spans="1:4" ht="12.75" x14ac:dyDescent="0.2">
      <c r="A51" s="9" t="s">
        <v>414</v>
      </c>
      <c r="B51" s="7" t="s">
        <v>91</v>
      </c>
      <c r="C51" s="9" t="s">
        <v>415</v>
      </c>
      <c r="D51" s="7"/>
    </row>
    <row r="52" spans="1:4" ht="12.75" x14ac:dyDescent="0.2">
      <c r="A52" s="9" t="s">
        <v>416</v>
      </c>
      <c r="B52" s="7" t="s">
        <v>91</v>
      </c>
      <c r="C52" s="9" t="s">
        <v>417</v>
      </c>
      <c r="D52" s="7"/>
    </row>
    <row r="53" spans="1:4" ht="12.75" x14ac:dyDescent="0.2">
      <c r="A53" s="9" t="s">
        <v>418</v>
      </c>
      <c r="B53" s="7" t="s">
        <v>91</v>
      </c>
      <c r="C53" s="9" t="s">
        <v>419</v>
      </c>
      <c r="D53" s="7"/>
    </row>
    <row r="54" spans="1:4" ht="12.75" x14ac:dyDescent="0.2">
      <c r="A54" s="9" t="s">
        <v>420</v>
      </c>
      <c r="B54" s="7" t="s">
        <v>91</v>
      </c>
      <c r="C54" s="9" t="s">
        <v>421</v>
      </c>
      <c r="D54" s="7"/>
    </row>
    <row r="55" spans="1:4" ht="12.75" x14ac:dyDescent="0.2">
      <c r="A55" s="9" t="s">
        <v>422</v>
      </c>
      <c r="B55" s="7" t="s">
        <v>91</v>
      </c>
      <c r="C55" s="9" t="s">
        <v>423</v>
      </c>
      <c r="D55" s="7"/>
    </row>
    <row r="56" spans="1:4" ht="12.75" x14ac:dyDescent="0.2">
      <c r="A56" s="9" t="s">
        <v>424</v>
      </c>
      <c r="B56" s="7" t="s">
        <v>91</v>
      </c>
      <c r="C56" s="9" t="s">
        <v>425</v>
      </c>
      <c r="D56" s="7"/>
    </row>
    <row r="57" spans="1:4" ht="12.75" x14ac:dyDescent="0.2">
      <c r="A57" s="9" t="s">
        <v>426</v>
      </c>
      <c r="B57" s="7" t="s">
        <v>91</v>
      </c>
      <c r="C57" s="9" t="s">
        <v>427</v>
      </c>
      <c r="D57" s="7"/>
    </row>
    <row r="58" spans="1:4" ht="12.75" x14ac:dyDescent="0.2">
      <c r="A58" s="9" t="s">
        <v>428</v>
      </c>
      <c r="B58" s="7" t="s">
        <v>91</v>
      </c>
      <c r="C58" s="9" t="s">
        <v>429</v>
      </c>
      <c r="D58" s="7"/>
    </row>
    <row r="59" spans="1:4" ht="12.75" x14ac:dyDescent="0.2">
      <c r="A59" s="9" t="s">
        <v>430</v>
      </c>
      <c r="B59" s="7" t="s">
        <v>91</v>
      </c>
      <c r="C59" s="9" t="s">
        <v>431</v>
      </c>
      <c r="D59" s="7"/>
    </row>
    <row r="60" spans="1:4" ht="12.75" x14ac:dyDescent="0.2">
      <c r="A60" s="9" t="s">
        <v>432</v>
      </c>
      <c r="B60" s="7" t="s">
        <v>91</v>
      </c>
      <c r="C60" s="9" t="s">
        <v>433</v>
      </c>
      <c r="D60" s="7"/>
    </row>
    <row r="61" spans="1:4" ht="12.75" x14ac:dyDescent="0.2">
      <c r="A61" s="9" t="s">
        <v>434</v>
      </c>
      <c r="B61" s="7" t="s">
        <v>91</v>
      </c>
      <c r="C61" s="9" t="s">
        <v>435</v>
      </c>
      <c r="D61" s="7"/>
    </row>
    <row r="62" spans="1:4" ht="12.75" x14ac:dyDescent="0.2">
      <c r="A62" s="9" t="s">
        <v>436</v>
      </c>
      <c r="B62" s="7" t="s">
        <v>437</v>
      </c>
      <c r="C62" s="9" t="s">
        <v>438</v>
      </c>
      <c r="D62" s="7"/>
    </row>
    <row r="63" spans="1:4" ht="12.75" x14ac:dyDescent="0.2">
      <c r="A63" s="9" t="s">
        <v>439</v>
      </c>
      <c r="B63" s="7" t="s">
        <v>437</v>
      </c>
      <c r="C63" s="9" t="s">
        <v>440</v>
      </c>
      <c r="D63" s="7"/>
    </row>
    <row r="64" spans="1:4" ht="12.75" x14ac:dyDescent="0.2">
      <c r="A64" s="9" t="s">
        <v>441</v>
      </c>
      <c r="B64" s="7" t="s">
        <v>437</v>
      </c>
      <c r="C64" s="9" t="s">
        <v>442</v>
      </c>
      <c r="D64" s="7"/>
    </row>
    <row r="65" spans="1:4" ht="12.75" x14ac:dyDescent="0.2">
      <c r="A65" s="9" t="s">
        <v>443</v>
      </c>
      <c r="B65" s="7" t="s">
        <v>437</v>
      </c>
      <c r="C65" s="9" t="s">
        <v>444</v>
      </c>
      <c r="D65" s="7"/>
    </row>
    <row r="66" spans="1:4" ht="12.75" x14ac:dyDescent="0.2">
      <c r="A66" s="9" t="s">
        <v>445</v>
      </c>
      <c r="B66" s="7" t="s">
        <v>437</v>
      </c>
      <c r="C66" s="9" t="s">
        <v>446</v>
      </c>
      <c r="D66" s="7"/>
    </row>
    <row r="67" spans="1:4" ht="12.75" x14ac:dyDescent="0.2">
      <c r="A67" s="9" t="s">
        <v>447</v>
      </c>
      <c r="B67" s="7" t="s">
        <v>437</v>
      </c>
      <c r="C67" s="9" t="s">
        <v>448</v>
      </c>
      <c r="D67" s="7"/>
    </row>
    <row r="68" spans="1:4" ht="12.75" x14ac:dyDescent="0.2">
      <c r="A68" s="9" t="s">
        <v>449</v>
      </c>
      <c r="B68" s="7" t="s">
        <v>437</v>
      </c>
      <c r="C68" s="9" t="s">
        <v>450</v>
      </c>
      <c r="D68" s="7"/>
    </row>
    <row r="69" spans="1:4" ht="12.75" x14ac:dyDescent="0.2">
      <c r="A69" s="9" t="s">
        <v>451</v>
      </c>
      <c r="B69" s="7" t="s">
        <v>437</v>
      </c>
      <c r="C69" s="9" t="s">
        <v>452</v>
      </c>
      <c r="D69" s="7"/>
    </row>
    <row r="70" spans="1:4" ht="12.75" x14ac:dyDescent="0.2">
      <c r="A70" s="9" t="s">
        <v>453</v>
      </c>
      <c r="B70" s="7" t="s">
        <v>437</v>
      </c>
      <c r="C70" s="9" t="s">
        <v>454</v>
      </c>
      <c r="D70" s="7"/>
    </row>
    <row r="71" spans="1:4" ht="12.75" x14ac:dyDescent="0.2">
      <c r="A71" s="9" t="s">
        <v>455</v>
      </c>
      <c r="B71" s="7" t="s">
        <v>437</v>
      </c>
      <c r="C71" s="9" t="s">
        <v>456</v>
      </c>
      <c r="D71" s="7"/>
    </row>
    <row r="72" spans="1:4" ht="12.75" x14ac:dyDescent="0.2">
      <c r="A72" s="9" t="s">
        <v>457</v>
      </c>
      <c r="B72" s="7" t="s">
        <v>437</v>
      </c>
      <c r="C72" s="9" t="s">
        <v>458</v>
      </c>
      <c r="D72" s="7"/>
    </row>
    <row r="73" spans="1:4" ht="12.75" x14ac:dyDescent="0.2">
      <c r="A73" s="9" t="s">
        <v>459</v>
      </c>
      <c r="B73" s="7" t="s">
        <v>437</v>
      </c>
      <c r="C73" s="9" t="s">
        <v>460</v>
      </c>
      <c r="D73" s="7"/>
    </row>
    <row r="74" spans="1:4" ht="12.75" x14ac:dyDescent="0.2">
      <c r="A74" s="9" t="s">
        <v>461</v>
      </c>
      <c r="B74" s="7" t="s">
        <v>437</v>
      </c>
      <c r="C74" s="9" t="s">
        <v>462</v>
      </c>
      <c r="D74" s="7"/>
    </row>
    <row r="75" spans="1:4" ht="12.75" x14ac:dyDescent="0.2">
      <c r="A75" s="9" t="s">
        <v>463</v>
      </c>
      <c r="B75" s="7" t="s">
        <v>437</v>
      </c>
      <c r="C75" s="9" t="s">
        <v>464</v>
      </c>
      <c r="D75" s="7"/>
    </row>
    <row r="76" spans="1:4" ht="12.75" x14ac:dyDescent="0.2">
      <c r="A76" s="9" t="s">
        <v>465</v>
      </c>
      <c r="B76" s="7" t="s">
        <v>437</v>
      </c>
      <c r="C76" s="9" t="s">
        <v>466</v>
      </c>
      <c r="D76" s="7"/>
    </row>
    <row r="77" spans="1:4" ht="12.75" x14ac:dyDescent="0.2">
      <c r="A77" s="9" t="s">
        <v>467</v>
      </c>
      <c r="B77" s="7" t="s">
        <v>437</v>
      </c>
      <c r="C77" s="9" t="s">
        <v>468</v>
      </c>
      <c r="D77" s="7"/>
    </row>
    <row r="78" spans="1:4" ht="12.75" x14ac:dyDescent="0.2">
      <c r="A78" s="9" t="s">
        <v>469</v>
      </c>
      <c r="B78" s="7" t="s">
        <v>437</v>
      </c>
      <c r="C78" s="9" t="s">
        <v>470</v>
      </c>
      <c r="D78" s="7"/>
    </row>
    <row r="79" spans="1:4" ht="12.75" x14ac:dyDescent="0.2">
      <c r="A79" s="9" t="s">
        <v>471</v>
      </c>
      <c r="B79" s="7" t="s">
        <v>437</v>
      </c>
      <c r="C79" s="9" t="s">
        <v>472</v>
      </c>
      <c r="D79" s="7"/>
    </row>
    <row r="80" spans="1:4" ht="12.75" x14ac:dyDescent="0.2">
      <c r="A80" s="9" t="s">
        <v>473</v>
      </c>
      <c r="B80" s="7" t="s">
        <v>437</v>
      </c>
      <c r="C80" s="9" t="s">
        <v>474</v>
      </c>
      <c r="D80" s="7"/>
    </row>
    <row r="81" spans="1:4" ht="12.75" x14ac:dyDescent="0.2">
      <c r="A81" s="9" t="s">
        <v>475</v>
      </c>
      <c r="B81" s="7" t="s">
        <v>437</v>
      </c>
      <c r="C81" s="9" t="s">
        <v>476</v>
      </c>
      <c r="D81" s="7"/>
    </row>
    <row r="82" spans="1:4" ht="12.75" x14ac:dyDescent="0.2">
      <c r="A82" s="9" t="s">
        <v>477</v>
      </c>
      <c r="B82" s="7" t="s">
        <v>437</v>
      </c>
      <c r="C82" s="9" t="s">
        <v>478</v>
      </c>
      <c r="D82" s="7"/>
    </row>
    <row r="83" spans="1:4" ht="12.75" x14ac:dyDescent="0.2">
      <c r="A83" s="9" t="s">
        <v>479</v>
      </c>
      <c r="B83" s="7" t="s">
        <v>437</v>
      </c>
      <c r="C83" s="9" t="s">
        <v>480</v>
      </c>
      <c r="D83" s="7"/>
    </row>
    <row r="84" spans="1:4" ht="12.75" x14ac:dyDescent="0.2">
      <c r="A84" s="9" t="s">
        <v>481</v>
      </c>
      <c r="B84" s="7" t="s">
        <v>437</v>
      </c>
      <c r="C84" s="9" t="s">
        <v>482</v>
      </c>
      <c r="D84" s="7"/>
    </row>
    <row r="85" spans="1:4" ht="12.75" x14ac:dyDescent="0.2">
      <c r="A85" s="9" t="s">
        <v>196</v>
      </c>
      <c r="B85" s="7" t="s">
        <v>437</v>
      </c>
      <c r="C85" s="9" t="s">
        <v>483</v>
      </c>
      <c r="D85" s="7"/>
    </row>
    <row r="86" spans="1:4" ht="12.75" x14ac:dyDescent="0.2">
      <c r="A86" s="9" t="s">
        <v>484</v>
      </c>
      <c r="B86" s="7" t="s">
        <v>437</v>
      </c>
      <c r="C86" s="9" t="s">
        <v>485</v>
      </c>
      <c r="D86" s="7"/>
    </row>
    <row r="87" spans="1:4" ht="12.75" x14ac:dyDescent="0.2">
      <c r="A87" s="9" t="s">
        <v>486</v>
      </c>
      <c r="B87" s="7" t="s">
        <v>437</v>
      </c>
      <c r="C87" s="9" t="s">
        <v>487</v>
      </c>
      <c r="D87" s="7"/>
    </row>
    <row r="88" spans="1:4" ht="12.75" x14ac:dyDescent="0.2">
      <c r="A88" s="9" t="s">
        <v>488</v>
      </c>
      <c r="B88" s="7" t="s">
        <v>437</v>
      </c>
      <c r="C88" s="9" t="s">
        <v>489</v>
      </c>
      <c r="D88" s="7"/>
    </row>
    <row r="89" spans="1:4" ht="12.75" x14ac:dyDescent="0.2">
      <c r="A89" s="9" t="s">
        <v>490</v>
      </c>
      <c r="B89" s="7" t="s">
        <v>437</v>
      </c>
      <c r="C89" s="9" t="s">
        <v>491</v>
      </c>
      <c r="D89" s="7"/>
    </row>
    <row r="90" spans="1:4" ht="12.75" x14ac:dyDescent="0.2">
      <c r="A90" s="9" t="s">
        <v>492</v>
      </c>
      <c r="B90" s="7" t="s">
        <v>437</v>
      </c>
      <c r="C90" s="9" t="s">
        <v>493</v>
      </c>
      <c r="D90" s="7"/>
    </row>
    <row r="91" spans="1:4" ht="12.75" x14ac:dyDescent="0.2">
      <c r="A91" s="9" t="s">
        <v>494</v>
      </c>
      <c r="B91" s="7" t="s">
        <v>437</v>
      </c>
      <c r="C91" s="9" t="s">
        <v>495</v>
      </c>
      <c r="D91" s="7"/>
    </row>
  </sheetData>
  <sortState xmlns:xlrd2="http://schemas.microsoft.com/office/spreadsheetml/2017/richdata2" ref="A15:C25">
    <sortCondition ref="A14:A25"/>
  </sortState>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11</vt:i4>
      </vt:variant>
    </vt:vector>
  </HeadingPairs>
  <TitlesOfParts>
    <vt:vector size="19" baseType="lpstr">
      <vt:lpstr>Impression équipe</vt:lpstr>
      <vt:lpstr>Gestion équipe</vt:lpstr>
      <vt:lpstr>Résultats</vt:lpstr>
      <vt:lpstr>References</vt:lpstr>
      <vt:lpstr>Races</vt:lpstr>
      <vt:lpstr>Joueurs</vt:lpstr>
      <vt:lpstr>Stars</vt:lpstr>
      <vt:lpstr>Competences</vt:lpstr>
      <vt:lpstr>COMPETENCE_DETAIL</vt:lpstr>
      <vt:lpstr>COMPETENCE_LISTE</vt:lpstr>
      <vt:lpstr>JOUEUR_DETAIL</vt:lpstr>
      <vt:lpstr>JOUEUR_LISTE</vt:lpstr>
      <vt:lpstr>RACE_DETAIL</vt:lpstr>
      <vt:lpstr>RACE_LISTE</vt:lpstr>
      <vt:lpstr>ROSTER_LISTE</vt:lpstr>
      <vt:lpstr>STAR_DETAIL</vt:lpstr>
      <vt:lpstr>STAR_LISTE</vt:lpstr>
      <vt:lpstr>'Impression équipe'!Zone_d_impression</vt:lpstr>
      <vt:lpstr>Résultats!Zone_d_impression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PIRON, ANTHONY</dc:creator>
  <cp:keywords/>
  <dc:description/>
  <cp:lastModifiedBy>Aurélien Fachaux</cp:lastModifiedBy>
  <cp:revision/>
  <cp:lastPrinted>2026-08-24T09:42:48Z</cp:lastPrinted>
  <dcterms:created xsi:type="dcterms:W3CDTF">2022-07-08T12:48:18Z</dcterms:created>
  <dcterms:modified xsi:type="dcterms:W3CDTF">2026-08-24T09:46:56Z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2022-07-08T12:48:18Z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e93803cc-adc6-419b-ab2e-9dfdc83e55bd</vt:lpwstr>
  </property>
  <property fmtid="{D5CDD505-2E9C-101B-9397-08002B2CF9AE}" pid="8" name="MSIP_Label_e463cba9-5f6c-478d-9329-7b2295e4e8ed_ContentBits">
    <vt:lpwstr>0</vt:lpwstr>
  </property>
</Properties>
</file>